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атроны 4-8" sheetId="1" r:id="rId3"/>
    <sheet state="visible" name="4-8 уровень" sheetId="2" r:id="rId4"/>
  </sheets>
  <definedNames/>
  <calcPr/>
</workbook>
</file>

<file path=xl/sharedStrings.xml><?xml version="1.0" encoding="utf-8"?>
<sst xmlns="http://schemas.openxmlformats.org/spreadsheetml/2006/main" count="297" uniqueCount="129">
  <si>
    <t>https://goo.gl/YrzWTu</t>
  </si>
  <si>
    <t>Сортировка</t>
  </si>
  <si>
    <t>Требование
Ресурса.</t>
  </si>
  <si>
    <t>Требованния
частей</t>
  </si>
  <si>
    <t>Награда(ресурс)</t>
  </si>
  <si>
    <t>Очередь.</t>
  </si>
  <si>
    <t>Нужно Кол-во материала</t>
  </si>
  <si>
    <t>Шансы и выводимое количество патронов</t>
  </si>
  <si>
    <t>Желаемое
Кол-во</t>
  </si>
  <si>
    <t>Выберите тип патрона</t>
  </si>
  <si>
    <t>Мин-минимальное 
количество,требуемое для производства (удачи с этим).
Сред-среднестатистическое количество, требуемое для производства.
Работает на процентах и известных цифрах, не брать как точный калькулятор. Из 1000 операций у вас выйдут такие цифры.
В квестах есть минимальное количество требуемого ресурса, а так же минимальное количество патронов, которое можно произвести.</t>
  </si>
  <si>
    <t>Сорт.
Свинца</t>
  </si>
  <si>
    <t>Мин.</t>
  </si>
  <si>
    <t>Сред.</t>
  </si>
  <si>
    <t>Макс.</t>
  </si>
  <si>
    <t>Ящиков Пуль</t>
  </si>
  <si>
    <t>Сорт.
Селитры</t>
  </si>
  <si>
    <t>Мешков Пороха</t>
  </si>
  <si>
    <t>К-бок Гильз</t>
  </si>
  <si>
    <t>Сорт.
Меди</t>
  </si>
  <si>
    <t>Свинца</t>
  </si>
  <si>
    <t>Селитры</t>
  </si>
  <si>
    <t>5.7х28(SS190)</t>
  </si>
  <si>
    <t>Меди</t>
  </si>
  <si>
    <t>Сортировка
свинца.</t>
  </si>
  <si>
    <t>Одна линия(Награда)(*5)</t>
  </si>
  <si>
    <t>Сред.
стат.</t>
  </si>
  <si>
    <t>Первая Очередь</t>
  </si>
  <si>
    <t>Шанс</t>
  </si>
  <si>
    <t>Вторая Очередь</t>
  </si>
  <si>
    <t>(Награда)Х(Шанс)</t>
  </si>
  <si>
    <t>Третья Очередь(G)</t>
  </si>
  <si>
    <t>Две Линии(Награда)(*10)</t>
  </si>
  <si>
    <t>-</t>
  </si>
  <si>
    <t>Шанс.</t>
  </si>
  <si>
    <t>Количество Патронов</t>
  </si>
  <si>
    <t>дюпель</t>
  </si>
  <si>
    <t>Кол-во патро.
вводить сюда</t>
  </si>
  <si>
    <t>1линия производства</t>
  </si>
  <si>
    <t>Три ЛинииG(Награда)(*10)</t>
  </si>
  <si>
    <t>1 линия сортировки.</t>
  </si>
  <si>
    <t>2 линия
производства.</t>
  </si>
  <si>
    <t>2 линия
сортировки</t>
  </si>
  <si>
    <t>3 линия
производства</t>
  </si>
  <si>
    <t>3 линия
сортировки.</t>
  </si>
  <si>
    <t>Среднестатистические
знаменатели.
Не брать как точное
количество
ресурсов.</t>
  </si>
  <si>
    <t>Свинец</t>
  </si>
  <si>
    <t>Сортированного Свинца</t>
  </si>
  <si>
    <t>Сортированной Селитры</t>
  </si>
  <si>
    <t>Сортированной Меди</t>
  </si>
  <si>
    <t>Вандалам
НЕТ
https://goo.gl/YrzWTu
 Лишнее не трогать.
Ввеведите желаемое количество, и тип патрона.</t>
  </si>
  <si>
    <t>Сортировка
 селитры.</t>
  </si>
  <si>
    <t>Одна линия(Награда)</t>
  </si>
  <si>
    <t>Селитра</t>
  </si>
  <si>
    <t>Две Линии(Награда)(*40)</t>
  </si>
  <si>
    <t>Медь</t>
  </si>
  <si>
    <t>Три ЛинииG(Награда)(*40)</t>
  </si>
  <si>
    <t>12мм</t>
  </si>
  <si>
    <t>9мм</t>
  </si>
  <si>
    <t>5.56х45</t>
  </si>
  <si>
    <t>Сортировка
меди.</t>
  </si>
  <si>
    <t>7.62x51</t>
  </si>
  <si>
    <t>Одна линия(Награда)(*10)</t>
  </si>
  <si>
    <t>7.62х54</t>
  </si>
  <si>
    <t>7.62x25</t>
  </si>
  <si>
    <t>7.62x39</t>
  </si>
  <si>
    <t>СП-10</t>
  </si>
  <si>
    <t>ПАБ-9</t>
  </si>
  <si>
    <t>8.6х70</t>
  </si>
  <si>
    <t>Переработка</t>
  </si>
  <si>
    <t>Переработка
сортированного
свинца.</t>
  </si>
  <si>
    <t>Одна линия(Награда)(*120)</t>
  </si>
  <si>
    <t>Две Линии(Награда)(*240)</t>
  </si>
  <si>
    <t>Гид по производству патронов.</t>
  </si>
  <si>
    <t>Сноска</t>
  </si>
  <si>
    <t>Заметка</t>
  </si>
  <si>
    <t>Три ЛинииG(Награда)(*240)</t>
  </si>
  <si>
    <t>Ограничение по уровню: 4-8 уровень</t>
  </si>
  <si>
    <t>В шахтах есть шахтёры, они безобидны, и убиваются доступным оружием ( даже квестовым)</t>
  </si>
  <si>
    <t>В шахтах так же есть электрощитки. Избегайте их. Они не агрятся, но лучше не атаковать их.</t>
  </si>
  <si>
    <t>Добытые ресурсы выпадают при смерти ( не все, а по шансам ).</t>
  </si>
  <si>
    <t>Шахты-боевые зоны, вас могут перехватить другие игроки.</t>
  </si>
  <si>
    <t>Производство занимает длительное время.</t>
  </si>
  <si>
    <t>Специализации Добыча, режущее оружие, и умение Ближнего боя очень помогут</t>
  </si>
  <si>
    <t>Добыча даст выбрать более мощный ЯМ (ядерный молоточек)</t>
  </si>
  <si>
    <t>Комплект Шахтёра очень поможет, ресурсы весят много, а сет даёт силу и умение ближнего боя.</t>
  </si>
  <si>
    <t>Переработка
сортированной
 селитры.</t>
  </si>
  <si>
    <t>Одна линия(Награда)(*200)</t>
  </si>
  <si>
    <t>Путь до завода.</t>
  </si>
  <si>
    <t>На карте есть локации, окрашенные в оранжево-чёрный. Это места производства боеприпасов.</t>
  </si>
  <si>
    <t>Можно добраться своим ходом ( осторожно, мобы перехватить могут, и игроки )</t>
  </si>
  <si>
    <t>Можно отправиться на Вокзал Вади-Хальфы, и поговорить с "Водитель автобуса до завода"</t>
  </si>
  <si>
    <t>Операция стоит 100 афроевро.</t>
  </si>
  <si>
    <t>Квесты, желательные к выполнению для увеличения полезного выхлопа на единицу ресурсов.</t>
  </si>
  <si>
    <t xml:space="preserve">Подготовить вторую линию производства. Берите на все доступные патроны. </t>
  </si>
  <si>
    <t>Брать в локации Завод у "Производство патронов"</t>
  </si>
  <si>
    <t xml:space="preserve">Подготовить вторую линию производства. Берите на все доступные ресурсы. </t>
  </si>
  <si>
    <t>Локации "Центр Переработки" у всех доступных НИПов.</t>
  </si>
  <si>
    <t>Отправиться в каждую шахту, и по отдельности так же Подготовить вторые линии там.</t>
  </si>
  <si>
    <t>Можно взять квест, и, не выходя из шахты, заполучить нужное количество ресурсов, и выполнить (для меньшей беготни).</t>
  </si>
  <si>
    <t>Шаг 3 нужно выполнить только один раз.</t>
  </si>
  <si>
    <t>Две Линии(Награда)(*400)</t>
  </si>
  <si>
    <t>Это действие откроет самый эффективный метод переработки и производства без затрат Голда на производство.</t>
  </si>
  <si>
    <t>Добыча и переработка несортированных ресурсу.</t>
  </si>
  <si>
    <t>Отправившись в желательную шахту, добываем нужное количество руды.</t>
  </si>
  <si>
    <t>Приблезительно смотреть по калькулятору сколько нужно</t>
  </si>
  <si>
    <t>В шахтах 3 уровня. Чем глубже, тем больше ресурсов в одного рудокамня, тем сложнее бить их.</t>
  </si>
  <si>
    <t>Возвращаемся в Комнату управления, и перерабатываем руды в сортированные руды.</t>
  </si>
  <si>
    <t>На ваш выбор какая линия, рекомендую вторую ( без голды )</t>
  </si>
  <si>
    <t>Переработка сортированных руд в части патронов ( гильзы, порох, пули)</t>
  </si>
  <si>
    <t>Отправляемся в цент переработки, и перерабатываем ресурсы.</t>
  </si>
  <si>
    <t>Каждый нип может переработать ресурс только 1 раз в 20 минут.</t>
  </si>
  <si>
    <t>Отправляемся на Завод, и производим патроны. Удачи в бою.</t>
  </si>
  <si>
    <t>Запишите группу крови на рукаве, и порядковый номер на рукаве.</t>
  </si>
  <si>
    <t>Три ЛинииG(Награда)(*400)</t>
  </si>
  <si>
    <t>Переработка
сортированной
меди.</t>
  </si>
  <si>
    <t>Одна линия(Награда)(*150)</t>
  </si>
  <si>
    <t>Две Линии(Награда)(*300)</t>
  </si>
  <si>
    <t>Три ЛинииG(Награда)(*300)</t>
  </si>
  <si>
    <t>Тип Патрона</t>
  </si>
  <si>
    <t>1оч.пули</t>
  </si>
  <si>
    <t>2оч.пули</t>
  </si>
  <si>
    <t>3оч.пули(G)</t>
  </si>
  <si>
    <t>1оч.порох</t>
  </si>
  <si>
    <t>2оч.порох</t>
  </si>
  <si>
    <t>3оч.порох(G)</t>
  </si>
  <si>
    <t>1оч.гильзы</t>
  </si>
  <si>
    <t>2оч.гильзы</t>
  </si>
  <si>
    <t>3оч.гильзы(G)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</si>
</sst>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8">
    <font>
      <sz val="10.0"/>
      <color rgb="FF000000"/>
      <name val="Arial"/>
    </font>
    <font>
      <sz val="8.0"/>
    </font>
    <font>
      <u/>
      <sz val="8.0"/>
      <color rgb="FF0000FF"/>
    </font>
    <font/>
    <font>
      <sz val="10.0"/>
    </font>
    <font>
      <sz val="8.0"/>
      <name val="Arial"/>
    </font>
    <font>
      <sz val="8.0"/>
      <color rgb="FF000000"/>
      <name val="Arial"/>
    </font>
    <font>
      <name val="Arial"/>
    </font>
  </fonts>
  <fills count="12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rgb="FF666666"/>
        <bgColor rgb="FF666666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</fills>
  <borders count="5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dotted">
        <color rgb="FF000000"/>
      </right>
      <top style="medium">
        <color rgb="FF000000"/>
      </top>
    </border>
    <border>
      <right style="hair">
        <color rgb="FF000000"/>
      </right>
      <top style="medium">
        <color rgb="FF000000"/>
      </top>
      <bottom style="double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  <bottom style="double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</border>
    <border>
      <right style="dotted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hair">
        <color rgb="FF000000"/>
      </right>
      <top style="double">
        <color rgb="FF000000"/>
      </top>
      <bottom style="double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bottom style="double">
        <color rgb="FF000000"/>
      </bottom>
    </border>
    <border>
      <left style="hair">
        <color rgb="FF000000"/>
      </left>
      <right style="medium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double">
        <color rgb="FF000000"/>
      </top>
    </border>
    <border>
      <left style="hair">
        <color rgb="FF000000"/>
      </left>
      <right style="medium">
        <color rgb="FF000000"/>
      </right>
      <top style="double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bottom style="medium">
        <color rgb="FF000000"/>
      </bottom>
    </border>
    <border>
      <right style="hair">
        <color rgb="FF000000"/>
      </right>
      <top style="double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top style="double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1" fillId="2" fontId="1" numFmtId="4" xfId="0" applyAlignment="1" applyBorder="1" applyFill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2" fontId="1" numFmtId="4" xfId="0" applyAlignment="1" applyFont="1" applyNumberFormat="1">
      <alignment horizontal="center" readingOrder="0" shrinkToFit="0" vertical="center" wrapText="0"/>
    </xf>
    <xf borderId="0" fillId="2" fontId="1" numFmtId="4" xfId="0" applyAlignment="1" applyFont="1" applyNumberFormat="1">
      <alignment horizontal="center" readingOrder="0" shrinkToFit="0" vertical="center" wrapText="1"/>
    </xf>
    <xf borderId="0" fillId="3" fontId="4" numFmtId="4" xfId="0" applyAlignment="1" applyFill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4" fillId="4" fontId="1" numFmtId="0" xfId="0" applyAlignment="1" applyBorder="1" applyFill="1" applyFont="1">
      <alignment horizontal="center" readingOrder="0" vertical="center"/>
    </xf>
    <xf borderId="5" fillId="2" fontId="1" numFmtId="4" xfId="0" applyAlignment="1" applyBorder="1" applyFont="1" applyNumberFormat="1">
      <alignment horizontal="center" readingOrder="0" shrinkToFit="0" vertical="center" wrapText="1"/>
    </xf>
    <xf borderId="6" fillId="4" fontId="1" numFmtId="0" xfId="0" applyAlignment="1" applyBorder="1" applyFont="1">
      <alignment horizontal="center" readingOrder="0" vertical="center"/>
    </xf>
    <xf borderId="7" fillId="2" fontId="1" numFmtId="4" xfId="0" applyAlignment="1" applyBorder="1" applyFont="1" applyNumberFormat="1">
      <alignment horizontal="center" readingOrder="0" shrinkToFit="0" vertical="center" wrapText="1"/>
    </xf>
    <xf borderId="8" fillId="4" fontId="1" numFmtId="0" xfId="0" applyAlignment="1" applyBorder="1" applyFont="1">
      <alignment horizontal="center" readingOrder="0" vertical="center"/>
    </xf>
    <xf borderId="9" fillId="2" fontId="1" numFmtId="4" xfId="0" applyAlignment="1" applyBorder="1" applyFont="1" applyNumberFormat="1">
      <alignment horizontal="center" readingOrder="0" shrinkToFit="0" vertical="center" wrapText="1"/>
    </xf>
    <xf borderId="10" fillId="4" fontId="1" numFmtId="0" xfId="0" applyAlignment="1" applyBorder="1" applyFont="1">
      <alignment horizontal="center" readingOrder="0" vertical="center"/>
    </xf>
    <xf borderId="11" fillId="2" fontId="1" numFmtId="4" xfId="0" applyAlignment="1" applyBorder="1" applyFont="1" applyNumberFormat="1">
      <alignment horizontal="center" readingOrder="0" shrinkToFit="0" vertical="center" wrapText="1"/>
    </xf>
    <xf borderId="12" fillId="2" fontId="1" numFmtId="4" xfId="0" applyAlignment="1" applyBorder="1" applyFont="1" applyNumberFormat="1">
      <alignment horizontal="center" readingOrder="0" shrinkToFit="0" vertical="center" wrapText="1"/>
    </xf>
    <xf borderId="13" fillId="4" fontId="1" numFmtId="4" xfId="0" applyAlignment="1" applyBorder="1" applyFont="1" applyNumberFormat="1">
      <alignment horizontal="center" readingOrder="0" shrinkToFit="0" vertical="center" wrapText="1"/>
    </xf>
    <xf borderId="14" fillId="4" fontId="1" numFmtId="4" xfId="0" applyAlignment="1" applyBorder="1" applyFont="1" applyNumberFormat="1">
      <alignment horizontal="center" readingOrder="0" shrinkToFit="0" vertical="center" wrapText="1"/>
    </xf>
    <xf borderId="14" fillId="4" fontId="1" numFmtId="4" xfId="0" applyAlignment="1" applyBorder="1" applyFont="1" applyNumberFormat="1">
      <alignment horizontal="center" shrinkToFit="0" vertical="center" wrapText="1"/>
    </xf>
    <xf borderId="15" fillId="4" fontId="1" numFmtId="0" xfId="0" applyAlignment="1" applyBorder="1" applyFont="1">
      <alignment horizontal="center" readingOrder="0" vertical="center"/>
    </xf>
    <xf borderId="0" fillId="4" fontId="1" numFmtId="4" xfId="0" applyAlignment="1" applyFont="1" applyNumberFormat="1">
      <alignment horizontal="center" readingOrder="0" shrinkToFit="0" vertical="center" wrapText="1"/>
    </xf>
    <xf borderId="0" fillId="3" fontId="4" numFmtId="3" xfId="0" applyAlignment="1" applyFont="1" applyNumberFormat="1">
      <alignment horizontal="center" readingOrder="0" shrinkToFit="0" vertical="center" wrapText="1"/>
    </xf>
    <xf borderId="16" fillId="0" fontId="3" numFmtId="0" xfId="0" applyBorder="1" applyFont="1"/>
    <xf borderId="17" fillId="4" fontId="1" numFmtId="0" xfId="0" applyAlignment="1" applyBorder="1" applyFont="1">
      <alignment horizontal="center" readingOrder="0" vertical="center"/>
    </xf>
    <xf borderId="18" fillId="0" fontId="3" numFmtId="0" xfId="0" applyBorder="1" applyFont="1"/>
    <xf borderId="19" fillId="4" fontId="1" numFmtId="0" xfId="0" applyAlignment="1" applyBorder="1" applyFont="1">
      <alignment horizontal="center" readingOrder="0" vertical="center"/>
    </xf>
    <xf borderId="20" fillId="4" fontId="1" numFmtId="4" xfId="0" applyAlignment="1" applyBorder="1" applyFont="1" applyNumberFormat="1">
      <alignment horizontal="center" shrinkToFit="0" vertical="center" wrapText="1"/>
    </xf>
    <xf borderId="21" fillId="0" fontId="3" numFmtId="0" xfId="0" applyBorder="1" applyFont="1"/>
    <xf borderId="22" fillId="5" fontId="1" numFmtId="4" xfId="0" applyAlignment="1" applyBorder="1" applyFill="1" applyFont="1" applyNumberFormat="1">
      <alignment horizontal="center" readingOrder="0" shrinkToFit="0" vertical="center" wrapText="1"/>
    </xf>
    <xf borderId="0" fillId="6" fontId="1" numFmtId="4" xfId="0" applyAlignment="1" applyFill="1" applyFont="1" applyNumberFormat="1">
      <alignment horizontal="center" readingOrder="0" shrinkToFit="0" vertical="center" wrapText="1"/>
    </xf>
    <xf borderId="23" fillId="5" fontId="1" numFmtId="4" xfId="0" applyAlignment="1" applyBorder="1" applyFont="1" applyNumberFormat="1">
      <alignment horizontal="center" readingOrder="0" shrinkToFit="0" vertical="center" wrapText="1"/>
    </xf>
    <xf borderId="23" fillId="5" fontId="1" numFmtId="4" xfId="0" applyAlignment="1" applyBorder="1" applyFont="1" applyNumberFormat="1">
      <alignment horizontal="center" shrinkToFit="0" vertical="center" wrapText="1"/>
    </xf>
    <xf borderId="24" fillId="0" fontId="3" numFmtId="0" xfId="0" applyBorder="1" applyFont="1"/>
    <xf borderId="19" fillId="4" fontId="1" numFmtId="0" xfId="0" applyAlignment="1" applyBorder="1" applyFont="1">
      <alignment horizontal="center" vertical="center"/>
    </xf>
    <xf borderId="25" fillId="0" fontId="3" numFmtId="0" xfId="0" applyBorder="1" applyFont="1"/>
    <xf borderId="0" fillId="7" fontId="1" numFmtId="4" xfId="0" applyAlignment="1" applyFill="1" applyFont="1" applyNumberFormat="1">
      <alignment horizontal="center" readingOrder="0" shrinkToFit="0" vertical="center" wrapText="1"/>
    </xf>
    <xf borderId="26" fillId="5" fontId="1" numFmtId="4" xfId="0" applyAlignment="1" applyBorder="1" applyFont="1" applyNumberFormat="1">
      <alignment horizontal="center" shrinkToFit="0" vertical="center" wrapText="1"/>
    </xf>
    <xf borderId="27" fillId="7" fontId="1" numFmtId="4" xfId="0" applyAlignment="1" applyBorder="1" applyFont="1" applyNumberFormat="1">
      <alignment horizontal="center" readingOrder="0" shrinkToFit="0" vertical="center" wrapText="1"/>
    </xf>
    <xf borderId="17" fillId="6" fontId="1" numFmtId="0" xfId="0" applyAlignment="1" applyBorder="1" applyFont="1">
      <alignment horizontal="center" readingOrder="0" vertical="center"/>
    </xf>
    <xf borderId="28" fillId="7" fontId="1" numFmtId="4" xfId="0" applyAlignment="1" applyBorder="1" applyFont="1" applyNumberFormat="1">
      <alignment horizontal="center" readingOrder="0" shrinkToFit="0" vertical="center" wrapText="1"/>
    </xf>
    <xf borderId="29" fillId="6" fontId="1" numFmtId="0" xfId="0" applyAlignment="1" applyBorder="1" applyFont="1">
      <alignment horizontal="center" readingOrder="0" vertical="center"/>
    </xf>
    <xf borderId="28" fillId="7" fontId="1" numFmtId="4" xfId="0" applyAlignment="1" applyBorder="1" applyFont="1" applyNumberFormat="1">
      <alignment horizontal="center" shrinkToFit="0" vertical="center" wrapText="1"/>
    </xf>
    <xf borderId="19" fillId="6" fontId="1" numFmtId="0" xfId="0" applyAlignment="1" applyBorder="1" applyFont="1">
      <alignment horizontal="center" readingOrder="0" vertical="center"/>
    </xf>
    <xf borderId="29" fillId="6" fontId="1" numFmtId="0" xfId="0" applyAlignment="1" applyBorder="1" applyFont="1">
      <alignment horizontal="center" vertical="center"/>
    </xf>
    <xf borderId="30" fillId="6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31" fillId="7" fontId="1" numFmtId="4" xfId="0" applyAlignment="1" applyBorder="1" applyFont="1" applyNumberFormat="1">
      <alignment horizontal="center" shrinkToFit="0" vertical="center" wrapText="1"/>
    </xf>
    <xf borderId="13" fillId="8" fontId="5" numFmtId="4" xfId="0" applyAlignment="1" applyBorder="1" applyFill="1" applyFont="1" applyNumberFormat="1">
      <alignment horizontal="center" readingOrder="0" shrinkToFit="0" vertical="center" wrapText="1"/>
    </xf>
    <xf borderId="19" fillId="6" fontId="1" numFmtId="0" xfId="0" applyAlignment="1" applyBorder="1" applyFont="1">
      <alignment horizontal="center" vertical="center"/>
    </xf>
    <xf borderId="32" fillId="0" fontId="5" numFmtId="4" xfId="0" applyAlignment="1" applyBorder="1" applyFont="1" applyNumberFormat="1">
      <alignment horizontal="center" readingOrder="0" shrinkToFit="0" vertical="center" wrapText="1"/>
    </xf>
    <xf borderId="33" fillId="0" fontId="3" numFmtId="0" xfId="0" applyBorder="1" applyFont="1"/>
    <xf borderId="0" fillId="4" fontId="1" numFmtId="4" xfId="0" applyAlignment="1" applyFont="1" applyNumberFormat="1">
      <alignment horizontal="center" shrinkToFit="0" vertical="center" wrapText="1"/>
    </xf>
    <xf borderId="32" fillId="9" fontId="5" numFmtId="4" xfId="0" applyAlignment="1" applyBorder="1" applyFill="1" applyFont="1" applyNumberFormat="1">
      <alignment horizontal="center" readingOrder="0" shrinkToFit="0" vertical="center" wrapText="1"/>
    </xf>
    <xf borderId="17" fillId="10" fontId="1" numFmtId="0" xfId="0" applyAlignment="1" applyBorder="1" applyFill="1" applyFont="1">
      <alignment horizontal="center" readingOrder="0" vertical="center"/>
    </xf>
    <xf borderId="32" fillId="6" fontId="5" numFmtId="4" xfId="0" applyAlignment="1" applyBorder="1" applyFont="1" applyNumberFormat="1">
      <alignment horizontal="center" readingOrder="0" shrinkToFit="0" vertical="center" wrapText="1"/>
    </xf>
    <xf borderId="29" fillId="10" fontId="1" numFmtId="0" xfId="0" applyAlignment="1" applyBorder="1" applyFont="1">
      <alignment horizontal="center" readingOrder="0" vertical="center"/>
    </xf>
    <xf borderId="32" fillId="11" fontId="5" numFmtId="4" xfId="0" applyAlignment="1" applyBorder="1" applyFill="1" applyFont="1" applyNumberFormat="1">
      <alignment horizontal="center" readingOrder="0" shrinkToFit="0" vertical="center" wrapText="1"/>
    </xf>
    <xf borderId="19" fillId="10" fontId="1" numFmtId="0" xfId="0" applyAlignment="1" applyBorder="1" applyFont="1">
      <alignment horizontal="center" readingOrder="0" vertical="center"/>
    </xf>
    <xf borderId="34" fillId="0" fontId="3" numFmtId="0" xfId="0" applyBorder="1" applyFont="1"/>
    <xf borderId="0" fillId="0" fontId="5" numFmtId="4" xfId="0" applyAlignment="1" applyFont="1" applyNumberFormat="1">
      <alignment horizontal="center" readingOrder="0" vertical="center"/>
    </xf>
    <xf borderId="0" fillId="0" fontId="5" numFmtId="4" xfId="0" applyAlignment="1" applyFont="1" applyNumberFormat="1">
      <alignment horizontal="center" vertical="center"/>
    </xf>
    <xf borderId="29" fillId="10" fontId="1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22" fillId="0" fontId="5" numFmtId="4" xfId="0" applyAlignment="1" applyBorder="1" applyFont="1" applyNumberFormat="1">
      <alignment horizontal="center" readingOrder="0" shrinkToFit="0" vertical="center" wrapText="1"/>
    </xf>
    <xf borderId="30" fillId="10" fontId="1" numFmtId="0" xfId="0" applyAlignment="1" applyBorder="1" applyFont="1">
      <alignment horizontal="center" vertical="center"/>
    </xf>
    <xf borderId="35" fillId="0" fontId="5" numFmtId="4" xfId="0" applyAlignment="1" applyBorder="1" applyFont="1" applyNumberFormat="1">
      <alignment horizontal="center" readingOrder="0" shrinkToFit="0" vertical="center" wrapText="1"/>
    </xf>
    <xf borderId="0" fillId="5" fontId="1" numFmtId="4" xfId="0" applyAlignment="1" applyFont="1" applyNumberFormat="1">
      <alignment horizontal="center" readingOrder="0" shrinkToFit="0" vertical="center" wrapText="1"/>
    </xf>
    <xf borderId="36" fillId="0" fontId="3" numFmtId="0" xfId="0" applyBorder="1" applyFont="1"/>
    <xf borderId="0" fillId="5" fontId="1" numFmtId="4" xfId="0" applyAlignment="1" applyFont="1" applyNumberFormat="1">
      <alignment horizontal="center" shrinkToFit="0" vertical="center" wrapText="1"/>
    </xf>
    <xf borderId="37" fillId="9" fontId="5" numFmtId="4" xfId="0" applyAlignment="1" applyBorder="1" applyFont="1" applyNumberFormat="1">
      <alignment horizontal="center" readingOrder="0" shrinkToFit="0" vertical="center" wrapText="1"/>
    </xf>
    <xf borderId="0" fillId="7" fontId="1" numFmtId="4" xfId="0" applyAlignment="1" applyFont="1" applyNumberFormat="1">
      <alignment horizontal="center" shrinkToFit="0" vertical="center" wrapText="1"/>
    </xf>
    <xf borderId="38" fillId="0" fontId="3" numFmtId="0" xfId="0" applyBorder="1" applyFont="1"/>
    <xf borderId="19" fillId="10" fontId="1" numFmtId="0" xfId="0" applyAlignment="1" applyBorder="1" applyFont="1">
      <alignment horizontal="center" vertical="center"/>
    </xf>
    <xf borderId="37" fillId="6" fontId="5" numFmtId="4" xfId="0" applyAlignment="1" applyBorder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16" fillId="4" fontId="1" numFmtId="0" xfId="0" applyAlignment="1" applyBorder="1" applyFont="1">
      <alignment horizontal="center" readingOrder="0" vertical="center"/>
    </xf>
    <xf borderId="29" fillId="4" fontId="1" numFmtId="0" xfId="0" applyAlignment="1" applyBorder="1" applyFont="1">
      <alignment horizontal="center" readingOrder="0" vertical="center"/>
    </xf>
    <xf borderId="37" fillId="11" fontId="5" numFmtId="4" xfId="0" applyAlignment="1" applyBorder="1" applyFont="1" applyNumberFormat="1">
      <alignment horizontal="center" readingOrder="0" shrinkToFit="0" vertical="center" wrapText="1"/>
    </xf>
    <xf borderId="30" fillId="4" fontId="1" numFmtId="0" xfId="0" applyAlignment="1" applyBorder="1" applyFont="1">
      <alignment horizontal="center" readingOrder="0" vertical="center"/>
    </xf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37" fillId="6" fontId="6" numFmtId="4" xfId="0" applyAlignment="1" applyBorder="1" applyFont="1" applyNumberFormat="1">
      <alignment horizontal="center" vertical="center"/>
    </xf>
    <xf borderId="27" fillId="0" fontId="5" numFmtId="4" xfId="0" applyAlignment="1" applyBorder="1" applyFont="1" applyNumberFormat="1">
      <alignment horizontal="center" readingOrder="0" shrinkToFit="0" vertical="center" wrapText="1"/>
    </xf>
    <xf borderId="42" fillId="0" fontId="3" numFmtId="0" xfId="0" applyBorder="1" applyFont="1"/>
    <xf borderId="43" fillId="0" fontId="3" numFmtId="0" xfId="0" applyBorder="1" applyFont="1"/>
    <xf borderId="44" fillId="9" fontId="5" numFmtId="4" xfId="0" applyAlignment="1" applyBorder="1" applyFont="1" applyNumberFormat="1">
      <alignment horizontal="center" readingOrder="0" shrinkToFit="0" vertical="center" wrapText="1"/>
    </xf>
    <xf borderId="45" fillId="0" fontId="3" numFmtId="0" xfId="0" applyBorder="1" applyFont="1"/>
    <xf borderId="44" fillId="9" fontId="6" numFmtId="4" xfId="0" applyAlignment="1" applyBorder="1" applyFont="1" applyNumberFormat="1">
      <alignment horizontal="center" vertical="center"/>
    </xf>
    <xf borderId="44" fillId="6" fontId="6" numFmtId="4" xfId="0" applyAlignment="1" applyBorder="1" applyFont="1" applyNumberFormat="1">
      <alignment horizontal="center" vertical="center"/>
    </xf>
    <xf borderId="44" fillId="6" fontId="5" numFmtId="4" xfId="0" applyAlignment="1" applyBorder="1" applyFont="1" applyNumberFormat="1">
      <alignment horizontal="center" readingOrder="0" shrinkToFit="0" vertical="center" wrapText="1"/>
    </xf>
    <xf borderId="44" fillId="11" fontId="5" numFmtId="4" xfId="0" applyAlignment="1" applyBorder="1" applyFont="1" applyNumberFormat="1">
      <alignment horizontal="center" readingOrder="0" shrinkToFit="0" vertical="center" wrapText="1"/>
    </xf>
    <xf borderId="46" fillId="0" fontId="3" numFmtId="0" xfId="0" applyBorder="1" applyFont="1"/>
    <xf borderId="13" fillId="0" fontId="5" numFmtId="4" xfId="0" applyAlignment="1" applyBorder="1" applyFont="1" applyNumberFormat="1">
      <alignment horizontal="center" readingOrder="0" shrinkToFit="0" vertical="center" wrapText="1"/>
    </xf>
    <xf borderId="47" fillId="0" fontId="3" numFmtId="0" xfId="0" applyBorder="1" applyFont="1"/>
    <xf borderId="32" fillId="0" fontId="5" numFmtId="3" xfId="0" applyAlignment="1" applyBorder="1" applyFont="1" applyNumberFormat="1">
      <alignment horizontal="center" readingOrder="0" shrinkToFit="0" vertical="center" wrapText="1"/>
    </xf>
    <xf borderId="22" fillId="4" fontId="1" numFmtId="3" xfId="0" applyAlignment="1" applyBorder="1" applyFont="1" applyNumberFormat="1">
      <alignment horizontal="center" readingOrder="0" shrinkToFit="0" vertical="center" wrapText="1"/>
    </xf>
    <xf borderId="23" fillId="4" fontId="1" numFmtId="3" xfId="0" applyAlignment="1" applyBorder="1" applyFont="1" applyNumberFormat="1">
      <alignment horizontal="center" readingOrder="0" shrinkToFit="0" vertical="center" wrapText="1"/>
    </xf>
    <xf borderId="26" fillId="4" fontId="1" numFmtId="3" xfId="0" applyAlignment="1" applyBorder="1" applyFont="1" applyNumberFormat="1">
      <alignment horizontal="center" readingOrder="0" shrinkToFit="0" vertical="center" wrapText="1"/>
    </xf>
    <xf borderId="22" fillId="5" fontId="1" numFmtId="3" xfId="0" applyAlignment="1" applyBorder="1" applyFont="1" applyNumberFormat="1">
      <alignment horizontal="center" readingOrder="0" shrinkToFit="0" vertical="center" wrapText="1"/>
    </xf>
    <xf borderId="23" fillId="5" fontId="1" numFmtId="3" xfId="0" applyAlignment="1" applyBorder="1" applyFont="1" applyNumberFormat="1">
      <alignment horizontal="center" readingOrder="0" shrinkToFit="0" vertical="center" wrapText="1"/>
    </xf>
    <xf borderId="26" fillId="5" fontId="1" numFmtId="3" xfId="0" applyAlignment="1" applyBorder="1" applyFont="1" applyNumberFormat="1">
      <alignment horizontal="center" readingOrder="0" shrinkToFit="0" vertical="center" wrapText="1"/>
    </xf>
    <xf borderId="16" fillId="0" fontId="1" numFmtId="0" xfId="0" applyAlignment="1" applyBorder="1" applyFont="1">
      <alignment horizontal="center" readingOrder="0" vertical="center"/>
    </xf>
    <xf borderId="17" fillId="0" fontId="1" numFmtId="0" xfId="0" applyAlignment="1" applyBorder="1" applyFont="1">
      <alignment horizontal="center" readingOrder="0" vertical="center"/>
    </xf>
    <xf borderId="48" fillId="7" fontId="1" numFmtId="3" xfId="0" applyAlignment="1" applyBorder="1" applyFont="1" applyNumberFormat="1">
      <alignment horizontal="center" readingOrder="0" shrinkToFit="0" vertical="center" wrapText="1"/>
    </xf>
    <xf borderId="19" fillId="0" fontId="1" numFmtId="164" xfId="0" applyAlignment="1" applyBorder="1" applyFont="1" applyNumberFormat="1">
      <alignment horizontal="center" readingOrder="0" vertical="center"/>
    </xf>
    <xf borderId="49" fillId="7" fontId="1" numFmtId="3" xfId="0" applyAlignment="1" applyBorder="1" applyFont="1" applyNumberFormat="1">
      <alignment horizontal="center" readingOrder="0" shrinkToFit="0" vertical="center" wrapText="1"/>
    </xf>
    <xf borderId="19" fillId="0" fontId="3" numFmtId="0" xfId="0" applyBorder="1" applyFont="1"/>
    <xf borderId="28" fillId="7" fontId="1" numFmtId="3" xfId="0" applyAlignment="1" applyBorder="1" applyFont="1" applyNumberFormat="1">
      <alignment horizontal="center" readingOrder="0" shrinkToFit="0" vertical="center" wrapText="1"/>
    </xf>
    <xf borderId="50" fillId="0" fontId="3" numFmtId="0" xfId="0" applyBorder="1" applyFont="1"/>
    <xf borderId="31" fillId="7" fontId="1" numFmtId="3" xfId="0" applyAlignment="1" applyBorder="1" applyFont="1" applyNumberFormat="1">
      <alignment horizontal="center" readingOrder="0" shrinkToFit="0" vertical="center" wrapText="1"/>
    </xf>
    <xf borderId="0" fillId="0" fontId="5" numFmtId="3" xfId="0" applyAlignment="1" applyFont="1" applyNumberFormat="1">
      <alignment horizontal="center" readingOrder="0" shrinkToFit="0" vertical="center" wrapText="1"/>
    </xf>
    <xf borderId="0" fillId="0" fontId="1" numFmtId="3" xfId="0" applyFont="1" applyNumberFormat="1"/>
    <xf borderId="0" fillId="0" fontId="3" numFmtId="3" xfId="0" applyFont="1" applyNumberFormat="1"/>
    <xf borderId="0" fillId="0" fontId="1" numFmtId="3" xfId="0" applyAlignment="1" applyFont="1" applyNumberFormat="1">
      <alignment horizontal="center" readingOrder="0" shrinkToFit="0" vertical="center" wrapText="1"/>
    </xf>
    <xf borderId="0" fillId="0" fontId="3" numFmtId="3" xfId="0" applyAlignment="1" applyFont="1" applyNumberFormat="1">
      <alignment shrinkToFit="0" wrapText="1"/>
    </xf>
    <xf borderId="0" fillId="0" fontId="5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readingOrder="0" vertical="center"/>
    </xf>
    <xf borderId="51" fillId="0" fontId="3" numFmtId="0" xfId="0" applyBorder="1" applyFont="1"/>
    <xf borderId="52" fillId="10" fontId="1" numFmtId="0" xfId="0" applyAlignment="1" applyBorder="1" applyFont="1">
      <alignment horizontal="center" readingOrder="0" vertical="center"/>
    </xf>
    <xf borderId="53" fillId="0" fontId="3" numFmtId="0" xfId="0" applyBorder="1" applyFont="1"/>
    <xf borderId="54" fillId="10" fontId="1" numFmtId="0" xfId="0" applyAlignment="1" applyBorder="1" applyFont="1">
      <alignment horizontal="center" readingOrder="0" vertical="center"/>
    </xf>
    <xf borderId="54" fillId="10" fontId="1" numFmtId="0" xfId="0" applyAlignment="1" applyBorder="1" applyFont="1">
      <alignment horizontal="center" vertical="center"/>
    </xf>
    <xf borderId="55" fillId="0" fontId="3" numFmtId="0" xfId="0" applyBorder="1" applyFont="1"/>
    <xf borderId="0" fillId="0" fontId="5" numFmtId="4" xfId="0" applyAlignment="1" applyFont="1" applyNumberFormat="1">
      <alignment horizontal="center" readingOrder="0" shrinkToFit="0" vertical="center" wrapText="1"/>
    </xf>
    <xf borderId="0" fillId="0" fontId="5" numFmtId="3" xfId="0" applyAlignment="1" applyFont="1" applyNumberFormat="1">
      <alignment horizontal="center" shrinkToFit="0" vertical="center" wrapText="1"/>
    </xf>
    <xf borderId="0" fillId="0" fontId="5" numFmtId="4" xfId="0" applyAlignment="1" applyFont="1" applyNumberFormat="1">
      <alignment horizontal="center" vertical="center"/>
    </xf>
    <xf borderId="0" fillId="0" fontId="7" numFmtId="4" xfId="0" applyAlignment="1" applyFont="1" applyNumberFormat="1">
      <alignment vertical="bottom"/>
    </xf>
    <xf borderId="0" fillId="0" fontId="5" numFmtId="3" xfId="0" applyAlignment="1" applyFont="1" applyNumberFormat="1">
      <alignment horizontal="center" vertical="center"/>
    </xf>
    <xf borderId="0" fillId="0" fontId="7" numFmtId="3" xfId="0" applyAlignment="1" applyFont="1" applyNumberFormat="1">
      <alignment vertical="bottom"/>
    </xf>
    <xf borderId="0" fillId="0" fontId="5" numFmtId="3" xfId="0" applyAlignment="1" applyFont="1" applyNumberFormat="1">
      <alignment horizontal="center" shrinkToFit="0" wrapText="1"/>
    </xf>
    <xf borderId="0" fillId="0" fontId="7" numFmtId="3" xfId="0" applyFont="1" applyNumberFormat="1"/>
    <xf borderId="0" fillId="0" fontId="5" numFmtId="0" xfId="0" applyAlignment="1" applyFont="1">
      <alignment horizontal="center" vertical="center"/>
    </xf>
    <xf borderId="0" fillId="0" fontId="7" numFmtId="0" xfId="0" applyAlignment="1" applyFont="1">
      <alignment vertical="bottom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YrzWTu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hidden="1" min="1" max="1" width="11.14"/>
    <col customWidth="1" hidden="1" min="2" max="2" width="19.71"/>
    <col customWidth="1" hidden="1" min="3" max="3" width="8.86"/>
    <col customWidth="1" hidden="1" min="4" max="4" width="4.29"/>
    <col customWidth="1" hidden="1" min="5" max="5" width="5.43"/>
    <col customWidth="1" hidden="1" min="6" max="6" width="4.43"/>
    <col customWidth="1" hidden="1" min="7" max="7" width="4.86"/>
    <col customWidth="1" hidden="1" min="8" max="10" width="5.14"/>
    <col customWidth="1" hidden="1" min="11" max="11" width="4.86"/>
    <col customWidth="1" min="12" max="12" width="14.71"/>
    <col customWidth="1" min="13" max="13" width="10.29"/>
    <col customWidth="1" min="14" max="14" width="12.14"/>
    <col customWidth="1" min="15" max="15" width="9.86"/>
    <col customWidth="1" min="16" max="16" width="10.86"/>
    <col customWidth="1" min="17" max="17" width="9.71"/>
    <col customWidth="1" min="18" max="18" width="11.57"/>
    <col customWidth="1" min="19" max="20" width="20.71"/>
  </cols>
  <sheetData>
    <row r="1" ht="10.5" customHeight="1">
      <c r="A1" s="2" t="s">
        <v>0</v>
      </c>
      <c r="B1" s="3" t="s">
        <v>1</v>
      </c>
      <c r="C1" s="3" t="s">
        <v>2</v>
      </c>
      <c r="D1" s="5">
        <v>42739.0</v>
      </c>
      <c r="E1" s="5">
        <v>42770.0</v>
      </c>
      <c r="F1" s="5">
        <v>42798.0</v>
      </c>
      <c r="G1" s="5">
        <v>42829.0</v>
      </c>
      <c r="H1" s="3" t="s">
        <v>4</v>
      </c>
      <c r="K1" s="1"/>
      <c r="L1" s="1" t="s">
        <v>5</v>
      </c>
      <c r="M1" s="8" t="s">
        <v>6</v>
      </c>
      <c r="P1" s="1" t="s">
        <v>8</v>
      </c>
      <c r="Q1" s="1" t="s">
        <v>9</v>
      </c>
      <c r="T1" s="1" t="s">
        <v>10</v>
      </c>
    </row>
    <row r="2" ht="6.0" customHeight="1">
      <c r="H2" s="3" t="s">
        <v>12</v>
      </c>
      <c r="I2" s="3" t="s">
        <v>13</v>
      </c>
      <c r="J2" s="3" t="s">
        <v>14</v>
      </c>
      <c r="K2" s="1"/>
      <c r="M2" s="9" t="s">
        <v>15</v>
      </c>
      <c r="N2" s="9" t="s">
        <v>17</v>
      </c>
      <c r="O2" s="9" t="s">
        <v>18</v>
      </c>
      <c r="Q2" s="10" t="s">
        <v>22</v>
      </c>
    </row>
    <row r="3" ht="10.5" customHeight="1">
      <c r="A3" s="12" t="s">
        <v>24</v>
      </c>
      <c r="B3" s="14" t="s">
        <v>25</v>
      </c>
      <c r="C3" s="16">
        <v>5.0</v>
      </c>
      <c r="D3" s="18">
        <v>0.0</v>
      </c>
      <c r="E3" s="18">
        <v>11.0</v>
      </c>
      <c r="F3" s="18">
        <v>23.0</v>
      </c>
      <c r="G3" s="18">
        <v>40.0</v>
      </c>
      <c r="H3" s="16">
        <f>D3</f>
        <v>0</v>
      </c>
      <c r="I3" s="16">
        <f>SUM(E5:G5)</f>
        <v>11.55</v>
      </c>
      <c r="J3" s="24">
        <f>G3</f>
        <v>40</v>
      </c>
      <c r="K3" s="1"/>
      <c r="L3" s="25" t="s">
        <v>27</v>
      </c>
      <c r="M3" s="25">
        <f>P3/S8*Q3</f>
        <v>5.660377358</v>
      </c>
      <c r="N3" s="25">
        <f>P3/S8*R3</f>
        <v>2.264150943</v>
      </c>
      <c r="O3" s="25">
        <f>P3/S8*S3</f>
        <v>2.830188679</v>
      </c>
      <c r="P3" s="26">
        <v>150.0</v>
      </c>
      <c r="Q3" s="25">
        <f>IFERROR(__xludf.DUMMYFUNCTION("filter(A59:M59,A58:M58=Q2)"),"10.00")</f>
        <v>10</v>
      </c>
      <c r="R3" s="25">
        <f>IFERROR(__xludf.DUMMYFUNCTION("filter(A62:M62,A58:M58=Q2)"),"4.00")</f>
        <v>4</v>
      </c>
      <c r="S3" s="25">
        <f>IFERROR(__xludf.DUMMYFUNCTION("filter(A65:M65,A58:M58=Q2)"),"5.00")</f>
        <v>5</v>
      </c>
    </row>
    <row r="4" ht="9.0" customHeight="1">
      <c r="A4" s="27"/>
      <c r="B4" s="28" t="s">
        <v>28</v>
      </c>
      <c r="C4" s="29"/>
      <c r="D4" s="30">
        <v>0.3</v>
      </c>
      <c r="E4" s="30">
        <v>0.45</v>
      </c>
      <c r="F4" s="30">
        <v>0.2</v>
      </c>
      <c r="G4" s="30">
        <v>0.05</v>
      </c>
      <c r="H4" s="29"/>
      <c r="I4" s="29"/>
      <c r="J4" s="32"/>
      <c r="K4" s="1"/>
      <c r="L4" s="34" t="s">
        <v>29</v>
      </c>
      <c r="M4" s="34">
        <f>P3/S9*Q4</f>
        <v>5.381165919</v>
      </c>
      <c r="N4" s="34">
        <f>P3/S9*R4</f>
        <v>2.152466368</v>
      </c>
      <c r="O4" s="34">
        <f>P3/S9*S4</f>
        <v>2.69058296</v>
      </c>
      <c r="Q4" s="34">
        <f>IFERROR(__xludf.DUMMYFUNCTION("filter(A60:M60,A58:M58=Q2)"),"20.00")</f>
        <v>20</v>
      </c>
      <c r="R4" s="34">
        <f>IFERROR(__xludf.DUMMYFUNCTION("filter(A63:M63,A58:M58=Q2)"),"8.00")</f>
        <v>8</v>
      </c>
      <c r="S4" s="34">
        <f>IFERROR(__xludf.DUMMYFUNCTION("filter(A66:M66,A58:M58=Q2)"),"10.00")</f>
        <v>10</v>
      </c>
    </row>
    <row r="5" ht="6.0" customHeight="1">
      <c r="A5" s="27"/>
      <c r="B5" s="28" t="s">
        <v>30</v>
      </c>
      <c r="C5" s="37"/>
      <c r="D5" s="38">
        <f t="shared" ref="D5:G5" si="1">D3*D4</f>
        <v>0</v>
      </c>
      <c r="E5" s="38">
        <f t="shared" si="1"/>
        <v>4.95</v>
      </c>
      <c r="F5" s="38">
        <f t="shared" si="1"/>
        <v>4.6</v>
      </c>
      <c r="G5" s="38">
        <f t="shared" si="1"/>
        <v>2</v>
      </c>
      <c r="H5" s="37"/>
      <c r="I5" s="37"/>
      <c r="J5" s="39"/>
      <c r="K5" s="1"/>
      <c r="L5" s="40" t="s">
        <v>31</v>
      </c>
      <c r="M5" s="40">
        <f>P3/S10*Q5</f>
        <v>2.69058296</v>
      </c>
      <c r="N5" s="40">
        <f>P3/S10*R5</f>
        <v>1.076233184</v>
      </c>
      <c r="O5" s="40">
        <f>P3/S10*S5</f>
        <v>1.34529148</v>
      </c>
      <c r="Q5" s="40">
        <f>IFERROR(__xludf.DUMMYFUNCTION("filter(A61:M61,A58:M58=Q2)"),"20.00")</f>
        <v>20</v>
      </c>
      <c r="R5" s="40">
        <f>IFERROR(__xludf.DUMMYFUNCTION("filter(A64:M64,A58:M58=Q2)"),"8.00")</f>
        <v>8</v>
      </c>
      <c r="S5" s="40">
        <f>IFERROR(__xludf.DUMMYFUNCTION("filter(A67:M67,A58:M58=Q2)"),"10.00")</f>
        <v>10</v>
      </c>
    </row>
    <row r="6" ht="6.0" hidden="1" customHeight="1">
      <c r="A6" s="27"/>
      <c r="B6" s="43" t="s">
        <v>32</v>
      </c>
      <c r="C6" s="45">
        <v>10.0</v>
      </c>
      <c r="D6" s="47" t="s">
        <v>33</v>
      </c>
      <c r="E6" s="47">
        <v>26.0</v>
      </c>
      <c r="F6" s="47">
        <v>34.0</v>
      </c>
      <c r="G6" s="47">
        <v>56.0</v>
      </c>
      <c r="H6" s="45">
        <f>E6</f>
        <v>26</v>
      </c>
      <c r="I6" s="48">
        <f>SUM(E8:G8)</f>
        <v>40.2</v>
      </c>
      <c r="J6" s="49">
        <f>G6</f>
        <v>56</v>
      </c>
      <c r="K6" s="50"/>
      <c r="L6" s="1"/>
      <c r="M6" s="9" t="s">
        <v>34</v>
      </c>
      <c r="P6" s="9" t="s">
        <v>35</v>
      </c>
    </row>
    <row r="7" ht="1.5" hidden="1" customHeight="1">
      <c r="A7" s="27"/>
      <c r="B7" s="43" t="s">
        <v>28</v>
      </c>
      <c r="C7" s="29"/>
      <c r="D7" s="47" t="s">
        <v>33</v>
      </c>
      <c r="E7" s="47">
        <v>0.05</v>
      </c>
      <c r="F7" s="47">
        <v>0.65</v>
      </c>
      <c r="G7" s="47">
        <v>0.3</v>
      </c>
      <c r="H7" s="29"/>
      <c r="I7" s="29"/>
      <c r="J7" s="32"/>
      <c r="K7" s="50"/>
      <c r="L7" s="1"/>
      <c r="M7" s="9" t="s">
        <v>12</v>
      </c>
      <c r="N7" s="9" t="s">
        <v>13</v>
      </c>
      <c r="O7" s="9" t="s">
        <v>14</v>
      </c>
      <c r="P7" s="9" t="s">
        <v>12</v>
      </c>
      <c r="Q7" s="9" t="s">
        <v>13</v>
      </c>
      <c r="R7" s="9" t="s">
        <v>14</v>
      </c>
      <c r="S7" s="9" t="s">
        <v>13</v>
      </c>
    </row>
    <row r="8" ht="6.75" hidden="1" customHeight="1">
      <c r="A8" s="27"/>
      <c r="B8" s="43" t="s">
        <v>30</v>
      </c>
      <c r="C8" s="37"/>
      <c r="D8" s="47" t="s">
        <v>33</v>
      </c>
      <c r="E8" s="53">
        <f t="shared" ref="E8:G8" si="2">E7*E6</f>
        <v>1.3</v>
      </c>
      <c r="F8" s="53">
        <f t="shared" si="2"/>
        <v>22.1</v>
      </c>
      <c r="G8" s="53">
        <f t="shared" si="2"/>
        <v>16.8</v>
      </c>
      <c r="H8" s="37"/>
      <c r="I8" s="37"/>
      <c r="J8" s="39"/>
      <c r="K8" s="50"/>
      <c r="L8" s="25" t="s">
        <v>27</v>
      </c>
      <c r="M8" s="25">
        <v>0.05</v>
      </c>
      <c r="N8" s="25">
        <v>0.75</v>
      </c>
      <c r="O8" s="25">
        <v>0.2</v>
      </c>
      <c r="P8" s="25">
        <v>150.0</v>
      </c>
      <c r="Q8" s="25">
        <v>250.0</v>
      </c>
      <c r="R8" s="25">
        <v>350.0</v>
      </c>
      <c r="S8" s="56">
        <f t="shared" ref="S8:S10" si="3">M8*P8+N8*Q8+O8*R8</f>
        <v>265</v>
      </c>
    </row>
    <row r="9" ht="1.5" hidden="1" customHeight="1">
      <c r="A9" s="27"/>
      <c r="B9" s="58" t="s">
        <v>39</v>
      </c>
      <c r="C9" s="60">
        <v>10.0</v>
      </c>
      <c r="D9" s="62" t="s">
        <v>33</v>
      </c>
      <c r="E9" s="62">
        <v>52.0</v>
      </c>
      <c r="F9" s="62">
        <v>68.0</v>
      </c>
      <c r="G9" s="62">
        <v>112.0</v>
      </c>
      <c r="H9" s="60">
        <f>E9</f>
        <v>52</v>
      </c>
      <c r="I9" s="66">
        <f>SUM(E11:G11)</f>
        <v>80.4</v>
      </c>
      <c r="J9" s="69">
        <f>G9</f>
        <v>112</v>
      </c>
      <c r="K9" s="50"/>
      <c r="L9" s="71" t="s">
        <v>29</v>
      </c>
      <c r="M9" s="71">
        <v>0.75</v>
      </c>
      <c r="N9" s="71">
        <v>0.2</v>
      </c>
      <c r="O9" s="71">
        <v>0.05</v>
      </c>
      <c r="P9" s="71">
        <v>500.0</v>
      </c>
      <c r="Q9" s="71">
        <v>700.0</v>
      </c>
      <c r="R9" s="71">
        <v>850.0</v>
      </c>
      <c r="S9" s="73">
        <f t="shared" si="3"/>
        <v>557.5</v>
      </c>
    </row>
    <row r="10" ht="1.5" hidden="1" customHeight="1">
      <c r="A10" s="27"/>
      <c r="B10" s="58" t="s">
        <v>28</v>
      </c>
      <c r="C10" s="29"/>
      <c r="D10" s="62" t="s">
        <v>33</v>
      </c>
      <c r="E10" s="62">
        <v>0.05</v>
      </c>
      <c r="F10" s="62">
        <v>0.65</v>
      </c>
      <c r="G10" s="62">
        <v>0.3</v>
      </c>
      <c r="H10" s="29"/>
      <c r="I10" s="29"/>
      <c r="J10" s="32"/>
      <c r="K10" s="50"/>
      <c r="L10" s="40" t="s">
        <v>31</v>
      </c>
      <c r="M10" s="40">
        <v>0.75</v>
      </c>
      <c r="N10" s="40">
        <v>0.2</v>
      </c>
      <c r="O10" s="40">
        <v>0.05</v>
      </c>
      <c r="P10" s="40">
        <v>1000.0</v>
      </c>
      <c r="Q10" s="40">
        <v>1400.0</v>
      </c>
      <c r="R10" s="40">
        <v>1700.0</v>
      </c>
      <c r="S10" s="75">
        <f t="shared" si="3"/>
        <v>1115</v>
      </c>
    </row>
    <row r="11" ht="1.5" customHeight="1">
      <c r="A11" s="27"/>
      <c r="B11" s="58" t="s">
        <v>30</v>
      </c>
      <c r="C11" s="37"/>
      <c r="D11" s="62" t="s">
        <v>33</v>
      </c>
      <c r="E11" s="77">
        <f t="shared" ref="E11:G11" si="4">E10*E9</f>
        <v>2.6</v>
      </c>
      <c r="F11" s="77">
        <f t="shared" si="4"/>
        <v>44.2</v>
      </c>
      <c r="G11" s="77">
        <f t="shared" si="4"/>
        <v>33.6</v>
      </c>
      <c r="H11" s="37"/>
      <c r="I11" s="37"/>
      <c r="J11" s="39"/>
      <c r="K11" s="50"/>
      <c r="L11" s="1"/>
      <c r="M11" s="9" t="s">
        <v>47</v>
      </c>
      <c r="O11" s="9" t="s">
        <v>48</v>
      </c>
      <c r="Q11" s="9" t="s">
        <v>49</v>
      </c>
      <c r="S11" s="79" t="s">
        <v>50</v>
      </c>
    </row>
    <row r="12" ht="1.5" customHeight="1">
      <c r="A12" s="80" t="s">
        <v>51</v>
      </c>
      <c r="B12" s="28" t="s">
        <v>52</v>
      </c>
      <c r="C12" s="81">
        <v>10.0</v>
      </c>
      <c r="D12" s="30">
        <v>0.0</v>
      </c>
      <c r="E12" s="30">
        <v>26.0</v>
      </c>
      <c r="F12" s="30">
        <v>40.0</v>
      </c>
      <c r="G12" s="30">
        <v>60.0</v>
      </c>
      <c r="H12" s="81">
        <f>D12</f>
        <v>0</v>
      </c>
      <c r="I12" s="81">
        <f>SUM(E14:G14)</f>
        <v>22.7</v>
      </c>
      <c r="J12" s="83">
        <f>G12</f>
        <v>60</v>
      </c>
      <c r="K12" s="50"/>
      <c r="M12" s="9" t="s">
        <v>12</v>
      </c>
      <c r="N12" s="9" t="s">
        <v>13</v>
      </c>
      <c r="O12" s="9" t="s">
        <v>12</v>
      </c>
      <c r="P12" s="9" t="s">
        <v>13</v>
      </c>
      <c r="Q12" s="9" t="s">
        <v>12</v>
      </c>
      <c r="R12" s="9" t="s">
        <v>13</v>
      </c>
    </row>
    <row r="13" ht="7.5" customHeight="1">
      <c r="A13" s="27"/>
      <c r="B13" s="28" t="s">
        <v>28</v>
      </c>
      <c r="C13" s="29"/>
      <c r="D13" s="30">
        <v>0.3</v>
      </c>
      <c r="E13" s="30">
        <v>0.45</v>
      </c>
      <c r="F13" s="30">
        <v>0.2</v>
      </c>
      <c r="G13" s="30">
        <v>0.05</v>
      </c>
      <c r="H13" s="29"/>
      <c r="I13" s="29"/>
      <c r="J13" s="32"/>
      <c r="K13" s="50"/>
      <c r="L13" s="25" t="s">
        <v>27</v>
      </c>
      <c r="M13" s="56">
        <f>M3/J31*C31</f>
        <v>169.8113208</v>
      </c>
      <c r="N13" s="56">
        <f>M3/I31*C31</f>
        <v>212.2641509</v>
      </c>
      <c r="O13" s="56">
        <f>N3/J40*C40</f>
        <v>45.28301887</v>
      </c>
      <c r="P13" s="56">
        <f>N3/I43*C43</f>
        <v>54.88850772</v>
      </c>
      <c r="Q13" s="56">
        <f>O3/J49*C49</f>
        <v>53.06603774</v>
      </c>
      <c r="R13" s="56">
        <f>O3/I49*C49</f>
        <v>66.33254717</v>
      </c>
    </row>
    <row r="14" ht="4.5" customHeight="1">
      <c r="A14" s="27"/>
      <c r="B14" s="28" t="s">
        <v>30</v>
      </c>
      <c r="C14" s="37"/>
      <c r="D14" s="38">
        <f t="shared" ref="D14:G14" si="5">D12*D13</f>
        <v>0</v>
      </c>
      <c r="E14" s="38">
        <f t="shared" si="5"/>
        <v>11.7</v>
      </c>
      <c r="F14" s="38">
        <f t="shared" si="5"/>
        <v>8</v>
      </c>
      <c r="G14" s="38">
        <f t="shared" si="5"/>
        <v>3</v>
      </c>
      <c r="H14" s="37"/>
      <c r="I14" s="37"/>
      <c r="J14" s="39"/>
      <c r="K14" s="50"/>
      <c r="L14" s="71" t="s">
        <v>29</v>
      </c>
      <c r="M14" s="73">
        <f>M4/J34*C34</f>
        <v>161.4349776</v>
      </c>
      <c r="N14" s="73">
        <f>M4/I34*C34</f>
        <v>198.6892032</v>
      </c>
      <c r="O14" s="73">
        <f>N4/J43*C43</f>
        <v>43.04932735</v>
      </c>
      <c r="P14" s="73">
        <f>N4/I43*C43</f>
        <v>52.18100285</v>
      </c>
      <c r="Q14" s="73">
        <f>O4/J52*C52</f>
        <v>50.44843049</v>
      </c>
      <c r="R14" s="73">
        <f>O4/I52*C52</f>
        <v>62.09037599</v>
      </c>
    </row>
    <row r="15" ht="1.5" customHeight="1">
      <c r="A15" s="27"/>
      <c r="B15" s="43" t="s">
        <v>54</v>
      </c>
      <c r="C15" s="45">
        <v>40.0</v>
      </c>
      <c r="D15" s="47" t="s">
        <v>33</v>
      </c>
      <c r="E15" s="47">
        <v>64.0</v>
      </c>
      <c r="F15" s="47">
        <v>86.0</v>
      </c>
      <c r="G15" s="47">
        <v>140.0</v>
      </c>
      <c r="H15" s="45">
        <f>E15</f>
        <v>64</v>
      </c>
      <c r="I15" s="48">
        <f>SUM(E17:G17)</f>
        <v>101.1</v>
      </c>
      <c r="J15" s="49">
        <f>G15</f>
        <v>140</v>
      </c>
      <c r="K15" s="50"/>
      <c r="L15" s="40" t="s">
        <v>31</v>
      </c>
      <c r="M15" s="75">
        <f>M5/J37*C37</f>
        <v>40.35874439</v>
      </c>
      <c r="N15" s="75">
        <f>M5/I37*C37</f>
        <v>49.67230079</v>
      </c>
      <c r="O15" s="75">
        <f>N5/J46*C46</f>
        <v>10.76233184</v>
      </c>
      <c r="P15" s="75">
        <f>N5/I46*C46</f>
        <v>13.04525071</v>
      </c>
      <c r="Q15" s="75">
        <f>O5/J55*C55</f>
        <v>12.61210762</v>
      </c>
      <c r="R15" s="75">
        <f>O5/I55*C55</f>
        <v>15.522594</v>
      </c>
    </row>
    <row r="16" ht="2.25" customHeight="1">
      <c r="A16" s="27"/>
      <c r="B16" s="43" t="s">
        <v>28</v>
      </c>
      <c r="C16" s="29"/>
      <c r="D16" s="47" t="s">
        <v>33</v>
      </c>
      <c r="E16" s="47">
        <v>0.05</v>
      </c>
      <c r="F16" s="47">
        <v>0.65</v>
      </c>
      <c r="G16" s="47">
        <v>0.3</v>
      </c>
      <c r="H16" s="29"/>
      <c r="I16" s="29"/>
      <c r="J16" s="32"/>
      <c r="K16" s="50"/>
      <c r="L16" s="1"/>
      <c r="M16" s="9" t="s">
        <v>20</v>
      </c>
      <c r="O16" s="9" t="s">
        <v>21</v>
      </c>
      <c r="Q16" s="9" t="s">
        <v>23</v>
      </c>
    </row>
    <row r="17" ht="1.5" customHeight="1">
      <c r="A17" s="27"/>
      <c r="B17" s="43" t="s">
        <v>30</v>
      </c>
      <c r="C17" s="37"/>
      <c r="D17" s="47" t="s">
        <v>33</v>
      </c>
      <c r="E17" s="53">
        <f t="shared" ref="E17:G17" si="6">E16*E15</f>
        <v>3.2</v>
      </c>
      <c r="F17" s="53">
        <f t="shared" si="6"/>
        <v>55.9</v>
      </c>
      <c r="G17" s="53">
        <f t="shared" si="6"/>
        <v>42</v>
      </c>
      <c r="H17" s="37"/>
      <c r="I17" s="37"/>
      <c r="J17" s="39"/>
      <c r="K17" s="50"/>
      <c r="M17" s="9" t="s">
        <v>12</v>
      </c>
      <c r="N17" s="9" t="s">
        <v>13</v>
      </c>
      <c r="O17" s="9" t="s">
        <v>12</v>
      </c>
      <c r="P17" s="9" t="s">
        <v>13</v>
      </c>
      <c r="Q17" s="9" t="s">
        <v>12</v>
      </c>
      <c r="R17" s="9" t="s">
        <v>13</v>
      </c>
    </row>
    <row r="18" ht="1.5" customHeight="1">
      <c r="A18" s="27"/>
      <c r="B18" s="58" t="s">
        <v>56</v>
      </c>
      <c r="C18" s="60">
        <v>40.0</v>
      </c>
      <c r="D18" s="62" t="s">
        <v>33</v>
      </c>
      <c r="E18" s="62">
        <v>128.0</v>
      </c>
      <c r="F18" s="62">
        <v>192.0</v>
      </c>
      <c r="G18" s="62">
        <v>280.0</v>
      </c>
      <c r="H18" s="60">
        <f>E18</f>
        <v>128</v>
      </c>
      <c r="I18" s="66">
        <f>SUM(E20:G20)</f>
        <v>215.2</v>
      </c>
      <c r="J18" s="69">
        <f>G18</f>
        <v>280</v>
      </c>
      <c r="K18" s="50"/>
      <c r="L18" s="25" t="s">
        <v>27</v>
      </c>
      <c r="M18" s="56">
        <f>M13/J3*C3</f>
        <v>21.22641509</v>
      </c>
      <c r="N18" s="56">
        <f>N13/I3*C3</f>
        <v>91.88924283</v>
      </c>
      <c r="O18" s="56">
        <f>O13/J12*C12</f>
        <v>7.547169811</v>
      </c>
      <c r="P18" s="56">
        <f>P13/I12*C12</f>
        <v>24.17995935</v>
      </c>
      <c r="Q18" s="56">
        <f>Q13/J21*C21</f>
        <v>13.26650943</v>
      </c>
      <c r="R18" s="56">
        <f>R13/I21*C21</f>
        <v>57.43077677</v>
      </c>
    </row>
    <row r="19" ht="1.5" customHeight="1">
      <c r="A19" s="27"/>
      <c r="B19" s="58" t="s">
        <v>28</v>
      </c>
      <c r="C19" s="29"/>
      <c r="D19" s="62" t="s">
        <v>33</v>
      </c>
      <c r="E19" s="62">
        <v>0.05</v>
      </c>
      <c r="F19" s="62">
        <v>0.65</v>
      </c>
      <c r="G19" s="62">
        <v>0.3</v>
      </c>
      <c r="H19" s="29"/>
      <c r="I19" s="29"/>
      <c r="J19" s="32"/>
      <c r="K19" s="50"/>
      <c r="L19" s="71" t="s">
        <v>29</v>
      </c>
      <c r="M19" s="73">
        <f>M14/J6*C6</f>
        <v>28.82767457</v>
      </c>
      <c r="N19" s="73">
        <f>N14/I6*C6</f>
        <v>49.42517492</v>
      </c>
      <c r="O19" s="73">
        <f>O14/J15*C15</f>
        <v>12.29980782</v>
      </c>
      <c r="P19" s="73">
        <f>P14/I15*C15</f>
        <v>20.64530281</v>
      </c>
      <c r="Q19" s="73">
        <f>Q14/J24*C24</f>
        <v>31.045188</v>
      </c>
      <c r="R19" s="73">
        <f>R14/I24*C24</f>
        <v>52.84287318</v>
      </c>
    </row>
    <row r="20" ht="4.5" customHeight="1">
      <c r="A20" s="27"/>
      <c r="B20" s="58" t="s">
        <v>30</v>
      </c>
      <c r="C20" s="37"/>
      <c r="D20" s="62" t="s">
        <v>33</v>
      </c>
      <c r="E20" s="77">
        <f t="shared" ref="E20:G20" si="7">E19*E18</f>
        <v>6.4</v>
      </c>
      <c r="F20" s="77">
        <f t="shared" si="7"/>
        <v>124.8</v>
      </c>
      <c r="G20" s="77">
        <f t="shared" si="7"/>
        <v>84</v>
      </c>
      <c r="H20" s="37"/>
      <c r="I20" s="37"/>
      <c r="J20" s="39"/>
      <c r="K20" s="50"/>
      <c r="L20" s="40" t="s">
        <v>31</v>
      </c>
      <c r="M20" s="75">
        <f>M15/J9*C9</f>
        <v>3.603459321</v>
      </c>
      <c r="N20" s="75">
        <f>N15/I9*C9</f>
        <v>6.178146865</v>
      </c>
      <c r="O20" s="75">
        <f>O15/J18*C18</f>
        <v>1.537475977</v>
      </c>
      <c r="P20" s="75">
        <f>P15/I18*C18</f>
        <v>2.424767791</v>
      </c>
      <c r="Q20" s="75">
        <f>Q15/J27*C27</f>
        <v>4.504324151</v>
      </c>
      <c r="R20" s="75">
        <f>R15/I27*C27</f>
        <v>7.722683581</v>
      </c>
    </row>
    <row r="21" ht="6.0" hidden="1" customHeight="1">
      <c r="A21" s="80" t="s">
        <v>60</v>
      </c>
      <c r="B21" s="28" t="s">
        <v>62</v>
      </c>
      <c r="C21" s="81">
        <v>10.0</v>
      </c>
      <c r="D21" s="30">
        <v>0.0</v>
      </c>
      <c r="E21" s="30">
        <v>11.0</v>
      </c>
      <c r="F21" s="30">
        <v>23.0</v>
      </c>
      <c r="G21" s="30">
        <v>40.0</v>
      </c>
      <c r="H21" s="81">
        <f>D21</f>
        <v>0</v>
      </c>
      <c r="I21" s="81">
        <f>SUM(E23:G23)</f>
        <v>11.55</v>
      </c>
      <c r="J21" s="83">
        <f>G21</f>
        <v>40</v>
      </c>
      <c r="K21" s="50"/>
      <c r="L21" s="1"/>
      <c r="M21" s="50"/>
      <c r="N21" s="50"/>
      <c r="O21" s="50"/>
    </row>
    <row r="22" ht="6.0" hidden="1" customHeight="1">
      <c r="A22" s="27"/>
      <c r="B22" s="28" t="s">
        <v>28</v>
      </c>
      <c r="C22" s="29"/>
      <c r="D22" s="30">
        <v>0.3</v>
      </c>
      <c r="E22" s="30">
        <v>0.45</v>
      </c>
      <c r="F22" s="30">
        <v>0.2</v>
      </c>
      <c r="G22" s="30">
        <v>0.05</v>
      </c>
      <c r="H22" s="29"/>
      <c r="I22" s="29"/>
      <c r="J22" s="32"/>
      <c r="K22" s="50"/>
      <c r="L22" s="1"/>
      <c r="M22" s="50"/>
      <c r="N22" s="50"/>
      <c r="O22" s="50"/>
    </row>
    <row r="23" ht="6.0" hidden="1" customHeight="1">
      <c r="A23" s="27"/>
      <c r="B23" s="28" t="s">
        <v>30</v>
      </c>
      <c r="C23" s="37"/>
      <c r="D23" s="38">
        <f t="shared" ref="D23:G23" si="8">D21*D22</f>
        <v>0</v>
      </c>
      <c r="E23" s="38">
        <f t="shared" si="8"/>
        <v>4.95</v>
      </c>
      <c r="F23" s="38">
        <f t="shared" si="8"/>
        <v>4.6</v>
      </c>
      <c r="G23" s="38">
        <f t="shared" si="8"/>
        <v>2</v>
      </c>
      <c r="H23" s="37"/>
      <c r="I23" s="37"/>
      <c r="J23" s="39"/>
      <c r="K23" s="50"/>
      <c r="L23" s="1"/>
      <c r="M23" s="50"/>
      <c r="N23" s="50"/>
      <c r="O23" s="50"/>
    </row>
    <row r="24" ht="6.0" hidden="1" customHeight="1">
      <c r="A24" s="27"/>
      <c r="B24" s="43" t="s">
        <v>54</v>
      </c>
      <c r="C24" s="45">
        <v>40.0</v>
      </c>
      <c r="D24" s="47" t="s">
        <v>33</v>
      </c>
      <c r="E24" s="47">
        <v>30.0</v>
      </c>
      <c r="F24" s="47">
        <v>40.0</v>
      </c>
      <c r="G24" s="47">
        <v>65.0</v>
      </c>
      <c r="H24" s="45">
        <f>E24</f>
        <v>30</v>
      </c>
      <c r="I24" s="48">
        <f>SUM(E26:G26)</f>
        <v>47</v>
      </c>
      <c r="J24" s="49">
        <f>G24</f>
        <v>65</v>
      </c>
      <c r="K24" s="50"/>
      <c r="L24" s="50"/>
      <c r="M24" s="50"/>
      <c r="N24" s="50"/>
      <c r="O24" s="50"/>
    </row>
    <row r="25" ht="6.0" hidden="1" customHeight="1">
      <c r="A25" s="27"/>
      <c r="B25" s="43" t="s">
        <v>28</v>
      </c>
      <c r="C25" s="29"/>
      <c r="D25" s="47" t="s">
        <v>33</v>
      </c>
      <c r="E25" s="47">
        <v>0.05</v>
      </c>
      <c r="F25" s="47">
        <v>0.65</v>
      </c>
      <c r="G25" s="47">
        <v>0.3</v>
      </c>
      <c r="H25" s="29"/>
      <c r="I25" s="29"/>
      <c r="J25" s="32"/>
      <c r="K25" s="50"/>
      <c r="L25" s="50"/>
      <c r="M25" s="50"/>
      <c r="N25" s="50"/>
      <c r="O25" s="50"/>
    </row>
    <row r="26" ht="6.0" hidden="1" customHeight="1">
      <c r="A26" s="27"/>
      <c r="B26" s="43" t="s">
        <v>30</v>
      </c>
      <c r="C26" s="37"/>
      <c r="D26" s="47" t="s">
        <v>33</v>
      </c>
      <c r="E26" s="53">
        <f t="shared" ref="E26:G26" si="9">E25*E24</f>
        <v>1.5</v>
      </c>
      <c r="F26" s="53">
        <f t="shared" si="9"/>
        <v>26</v>
      </c>
      <c r="G26" s="53">
        <f t="shared" si="9"/>
        <v>19.5</v>
      </c>
      <c r="H26" s="37"/>
      <c r="I26" s="37"/>
      <c r="J26" s="39"/>
      <c r="K26" s="50"/>
      <c r="L26" s="50"/>
      <c r="M26" s="50"/>
      <c r="N26" s="50"/>
      <c r="O26" s="50"/>
    </row>
    <row r="27" ht="6.0" hidden="1" customHeight="1">
      <c r="A27" s="27"/>
      <c r="B27" s="58" t="s">
        <v>56</v>
      </c>
      <c r="C27" s="60">
        <v>40.0</v>
      </c>
      <c r="D27" s="62" t="s">
        <v>33</v>
      </c>
      <c r="E27" s="62">
        <v>52.0</v>
      </c>
      <c r="F27" s="62">
        <v>68.0</v>
      </c>
      <c r="G27" s="62">
        <v>112.0</v>
      </c>
      <c r="H27" s="60">
        <f>E27</f>
        <v>52</v>
      </c>
      <c r="I27" s="66">
        <f>SUM(E29:G29)</f>
        <v>80.4</v>
      </c>
      <c r="J27" s="69">
        <f>G27</f>
        <v>112</v>
      </c>
      <c r="K27" s="50"/>
      <c r="L27" s="50"/>
      <c r="M27" s="50"/>
      <c r="N27" s="50"/>
      <c r="O27" s="50"/>
    </row>
    <row r="28" ht="6.0" hidden="1" customHeight="1">
      <c r="A28" s="27"/>
      <c r="B28" s="58" t="s">
        <v>28</v>
      </c>
      <c r="C28" s="29"/>
      <c r="D28" s="62" t="s">
        <v>33</v>
      </c>
      <c r="E28" s="62">
        <v>0.05</v>
      </c>
      <c r="F28" s="62">
        <v>0.65</v>
      </c>
      <c r="G28" s="62">
        <v>0.3</v>
      </c>
      <c r="H28" s="29"/>
      <c r="I28" s="29"/>
      <c r="J28" s="32"/>
      <c r="K28" s="50"/>
      <c r="L28" s="50"/>
      <c r="M28" s="50"/>
      <c r="N28" s="50"/>
      <c r="O28" s="50"/>
    </row>
    <row r="29" ht="6.0" hidden="1" customHeight="1">
      <c r="A29" s="27"/>
      <c r="B29" s="58" t="s">
        <v>30</v>
      </c>
      <c r="C29" s="37"/>
      <c r="D29" s="62" t="s">
        <v>33</v>
      </c>
      <c r="E29" s="77">
        <f t="shared" ref="E29:G29" si="10">E28*E27</f>
        <v>2.6</v>
      </c>
      <c r="F29" s="77">
        <f t="shared" si="10"/>
        <v>44.2</v>
      </c>
      <c r="G29" s="77">
        <f t="shared" si="10"/>
        <v>33.6</v>
      </c>
      <c r="H29" s="37"/>
      <c r="I29" s="37"/>
      <c r="J29" s="39"/>
      <c r="K29" s="50"/>
      <c r="L29" s="50"/>
      <c r="M29" s="50"/>
      <c r="N29" s="50"/>
      <c r="O29" s="50"/>
    </row>
    <row r="30" ht="6.0" hidden="1" customHeight="1">
      <c r="A30" s="107"/>
      <c r="B30" s="108" t="s">
        <v>69</v>
      </c>
      <c r="C30" s="110"/>
      <c r="D30" s="110">
        <v>42739.0</v>
      </c>
      <c r="E30" s="110">
        <v>42770.0</v>
      </c>
      <c r="F30" s="110">
        <v>42798.0</v>
      </c>
      <c r="G30" s="110">
        <v>42829.0</v>
      </c>
      <c r="H30" s="112"/>
      <c r="I30" s="112"/>
      <c r="J30" s="114"/>
      <c r="K30" s="50"/>
      <c r="L30" s="50"/>
      <c r="M30" s="50"/>
      <c r="N30" s="50"/>
      <c r="O30" s="50"/>
    </row>
    <row r="31" ht="6.0" hidden="1" customHeight="1">
      <c r="A31" s="80" t="s">
        <v>70</v>
      </c>
      <c r="B31" s="28" t="s">
        <v>71</v>
      </c>
      <c r="C31" s="81">
        <v>120.0</v>
      </c>
      <c r="D31" s="30" t="s">
        <v>33</v>
      </c>
      <c r="E31" s="30">
        <v>0.0</v>
      </c>
      <c r="F31" s="30">
        <v>1.0</v>
      </c>
      <c r="G31" s="30">
        <v>4.0</v>
      </c>
      <c r="H31" s="81">
        <f>E31</f>
        <v>0</v>
      </c>
      <c r="I31" s="81">
        <f>SUM(E33:G33)</f>
        <v>3.2</v>
      </c>
      <c r="J31" s="83">
        <f>G31</f>
        <v>4</v>
      </c>
      <c r="K31" s="50"/>
      <c r="L31" s="50"/>
      <c r="M31" s="50"/>
      <c r="N31" s="50"/>
      <c r="O31" s="50"/>
    </row>
    <row r="32" ht="6.0" hidden="1" customHeight="1">
      <c r="A32" s="27"/>
      <c r="B32" s="28" t="s">
        <v>28</v>
      </c>
      <c r="C32" s="29"/>
      <c r="D32" s="30" t="s">
        <v>33</v>
      </c>
      <c r="E32" s="30">
        <v>0.05</v>
      </c>
      <c r="F32" s="30">
        <v>0.2</v>
      </c>
      <c r="G32" s="30">
        <v>0.75</v>
      </c>
      <c r="H32" s="29"/>
      <c r="I32" s="29"/>
      <c r="J32" s="32"/>
      <c r="K32" s="50"/>
      <c r="L32" s="50"/>
      <c r="M32" s="50"/>
      <c r="N32" s="50"/>
      <c r="O32" s="50"/>
    </row>
    <row r="33" ht="6.0" hidden="1" customHeight="1">
      <c r="A33" s="27"/>
      <c r="B33" s="28" t="s">
        <v>30</v>
      </c>
      <c r="C33" s="37"/>
      <c r="D33" s="30" t="s">
        <v>33</v>
      </c>
      <c r="E33" s="30">
        <f t="shared" ref="E33:G33" si="11">E31*E32</f>
        <v>0</v>
      </c>
      <c r="F33" s="30">
        <f t="shared" si="11"/>
        <v>0.2</v>
      </c>
      <c r="G33" s="30">
        <f t="shared" si="11"/>
        <v>3</v>
      </c>
      <c r="H33" s="37"/>
      <c r="I33" s="37"/>
      <c r="J33" s="39"/>
      <c r="K33" s="50"/>
      <c r="L33" s="50"/>
      <c r="M33" s="50"/>
      <c r="N33" s="50"/>
      <c r="O33" s="50"/>
    </row>
    <row r="34" ht="6.0" hidden="1" customHeight="1">
      <c r="A34" s="27"/>
      <c r="B34" s="43" t="s">
        <v>72</v>
      </c>
      <c r="C34" s="45">
        <v>240.0</v>
      </c>
      <c r="D34" s="47" t="s">
        <v>33</v>
      </c>
      <c r="E34" s="47" t="s">
        <v>33</v>
      </c>
      <c r="F34" s="47">
        <v>2.0</v>
      </c>
      <c r="G34" s="47">
        <v>8.0</v>
      </c>
      <c r="H34" s="45">
        <f>F34</f>
        <v>2</v>
      </c>
      <c r="I34" s="48">
        <f>SUM(F36:G36)</f>
        <v>6.5</v>
      </c>
      <c r="J34" s="49">
        <f>G34</f>
        <v>8</v>
      </c>
      <c r="K34" s="50"/>
      <c r="L34" s="50"/>
      <c r="M34" s="50"/>
      <c r="N34" s="50"/>
      <c r="O34" s="50"/>
    </row>
    <row r="35" ht="6.0" hidden="1" customHeight="1">
      <c r="A35" s="27"/>
      <c r="B35" s="43" t="s">
        <v>28</v>
      </c>
      <c r="C35" s="29"/>
      <c r="D35" s="47" t="s">
        <v>33</v>
      </c>
      <c r="E35" s="47" t="s">
        <v>33</v>
      </c>
      <c r="F35" s="47">
        <v>0.25</v>
      </c>
      <c r="G35" s="47">
        <v>0.75</v>
      </c>
      <c r="H35" s="29"/>
      <c r="I35" s="29"/>
      <c r="J35" s="32"/>
      <c r="K35" s="50"/>
      <c r="L35" s="50"/>
      <c r="M35" s="50"/>
      <c r="N35" s="50"/>
      <c r="O35" s="50"/>
    </row>
    <row r="36" ht="6.0" hidden="1" customHeight="1">
      <c r="A36" s="27"/>
      <c r="B36" s="43" t="s">
        <v>30</v>
      </c>
      <c r="C36" s="37"/>
      <c r="D36" s="47" t="s">
        <v>33</v>
      </c>
      <c r="E36" s="47" t="s">
        <v>33</v>
      </c>
      <c r="F36" s="53">
        <f t="shared" ref="F36:G36" si="12">F35*F34</f>
        <v>0.5</v>
      </c>
      <c r="G36" s="53">
        <f t="shared" si="12"/>
        <v>6</v>
      </c>
      <c r="H36" s="37"/>
      <c r="I36" s="37"/>
      <c r="J36" s="39"/>
      <c r="K36" s="50"/>
      <c r="L36" s="50"/>
      <c r="M36" s="50"/>
      <c r="N36" s="50"/>
      <c r="O36" s="50"/>
    </row>
    <row r="37" ht="6.0" hidden="1" customHeight="1">
      <c r="A37" s="27"/>
      <c r="B37" s="58" t="s">
        <v>76</v>
      </c>
      <c r="C37" s="60">
        <v>240.0</v>
      </c>
      <c r="D37" s="62" t="s">
        <v>33</v>
      </c>
      <c r="E37" s="62" t="s">
        <v>33</v>
      </c>
      <c r="F37" s="62">
        <v>4.0</v>
      </c>
      <c r="G37" s="62">
        <v>16.0</v>
      </c>
      <c r="H37" s="60">
        <f>F37</f>
        <v>4</v>
      </c>
      <c r="I37" s="66">
        <f>SUM(E39:G39)</f>
        <v>13</v>
      </c>
      <c r="J37" s="69">
        <f>G37</f>
        <v>16</v>
      </c>
      <c r="K37" s="50"/>
      <c r="L37" s="50"/>
      <c r="M37" s="50"/>
      <c r="N37" s="50"/>
      <c r="O37" s="50"/>
    </row>
    <row r="38" ht="6.0" hidden="1" customHeight="1">
      <c r="A38" s="27"/>
      <c r="B38" s="58" t="s">
        <v>28</v>
      </c>
      <c r="C38" s="29"/>
      <c r="D38" s="62" t="s">
        <v>33</v>
      </c>
      <c r="E38" s="62" t="s">
        <v>33</v>
      </c>
      <c r="F38" s="62">
        <v>0.25</v>
      </c>
      <c r="G38" s="62">
        <v>0.75</v>
      </c>
      <c r="H38" s="29"/>
      <c r="I38" s="29"/>
      <c r="J38" s="32"/>
      <c r="K38" s="50"/>
      <c r="L38" s="50"/>
      <c r="M38" s="50"/>
      <c r="N38" s="50"/>
      <c r="O38" s="50"/>
    </row>
    <row r="39" ht="6.0" hidden="1" customHeight="1">
      <c r="A39" s="27"/>
      <c r="B39" s="58" t="s">
        <v>30</v>
      </c>
      <c r="C39" s="37"/>
      <c r="D39" s="62" t="s">
        <v>33</v>
      </c>
      <c r="E39" s="62" t="s">
        <v>33</v>
      </c>
      <c r="F39" s="77">
        <f t="shared" ref="F39:G39" si="13">F38*F37</f>
        <v>1</v>
      </c>
      <c r="G39" s="77">
        <f t="shared" si="13"/>
        <v>12</v>
      </c>
      <c r="H39" s="37"/>
      <c r="I39" s="37"/>
      <c r="J39" s="39"/>
      <c r="K39" s="50"/>
      <c r="L39" s="50"/>
      <c r="M39" s="50"/>
      <c r="N39" s="50"/>
      <c r="O39" s="50"/>
    </row>
    <row r="40" ht="6.0" hidden="1" customHeight="1">
      <c r="A40" s="80" t="s">
        <v>86</v>
      </c>
      <c r="B40" s="28" t="s">
        <v>87</v>
      </c>
      <c r="C40" s="81">
        <v>200.0</v>
      </c>
      <c r="D40" s="30" t="s">
        <v>33</v>
      </c>
      <c r="E40" s="30">
        <v>0.0</v>
      </c>
      <c r="F40" s="30">
        <v>3.0</v>
      </c>
      <c r="G40" s="30">
        <v>10.0</v>
      </c>
      <c r="H40" s="81">
        <f>E40</f>
        <v>0</v>
      </c>
      <c r="I40" s="81">
        <f>SUM(E42:G42)</f>
        <v>8.1</v>
      </c>
      <c r="J40" s="83">
        <f>G40</f>
        <v>10</v>
      </c>
      <c r="K40" s="50"/>
      <c r="L40" s="50"/>
      <c r="M40" s="50"/>
      <c r="N40" s="50"/>
      <c r="O40" s="50"/>
    </row>
    <row r="41" ht="6.0" hidden="1" customHeight="1">
      <c r="A41" s="27"/>
      <c r="B41" s="28" t="s">
        <v>28</v>
      </c>
      <c r="C41" s="29"/>
      <c r="D41" s="30" t="s">
        <v>33</v>
      </c>
      <c r="E41" s="30">
        <v>0.05</v>
      </c>
      <c r="F41" s="30">
        <v>0.2</v>
      </c>
      <c r="G41" s="30">
        <v>0.75</v>
      </c>
      <c r="H41" s="29"/>
      <c r="I41" s="29"/>
      <c r="J41" s="32"/>
      <c r="K41" s="50"/>
      <c r="L41" s="50"/>
      <c r="M41" s="50"/>
      <c r="N41" s="50"/>
      <c r="O41" s="50"/>
    </row>
    <row r="42" ht="6.0" hidden="1" customHeight="1">
      <c r="A42" s="27"/>
      <c r="B42" s="28" t="s">
        <v>30</v>
      </c>
      <c r="C42" s="37"/>
      <c r="D42" s="30" t="s">
        <v>33</v>
      </c>
      <c r="E42" s="30">
        <f t="shared" ref="E42:G42" si="14">E40*E41</f>
        <v>0</v>
      </c>
      <c r="F42" s="30">
        <f t="shared" si="14"/>
        <v>0.6</v>
      </c>
      <c r="G42" s="30">
        <f t="shared" si="14"/>
        <v>7.5</v>
      </c>
      <c r="H42" s="37"/>
      <c r="I42" s="37"/>
      <c r="J42" s="39"/>
      <c r="K42" s="50"/>
      <c r="L42" s="50"/>
      <c r="M42" s="50"/>
      <c r="N42" s="50"/>
      <c r="O42" s="50"/>
    </row>
    <row r="43" ht="6.0" hidden="1" customHeight="1">
      <c r="A43" s="27"/>
      <c r="B43" s="43" t="s">
        <v>101</v>
      </c>
      <c r="C43" s="45">
        <v>400.0</v>
      </c>
      <c r="D43" s="47" t="s">
        <v>33</v>
      </c>
      <c r="E43" s="47" t="s">
        <v>33</v>
      </c>
      <c r="F43" s="47">
        <v>6.0</v>
      </c>
      <c r="G43" s="47">
        <v>20.0</v>
      </c>
      <c r="H43" s="45">
        <f>F43</f>
        <v>6</v>
      </c>
      <c r="I43" s="48">
        <f>SUM(E45:G45)</f>
        <v>16.5</v>
      </c>
      <c r="J43" s="49">
        <f>G43</f>
        <v>20</v>
      </c>
      <c r="K43" s="50"/>
      <c r="L43" s="50"/>
      <c r="M43" s="50"/>
      <c r="N43" s="50"/>
      <c r="O43" s="50"/>
    </row>
    <row r="44" ht="6.0" hidden="1" customHeight="1">
      <c r="A44" s="27"/>
      <c r="B44" s="43" t="s">
        <v>28</v>
      </c>
      <c r="C44" s="29"/>
      <c r="D44" s="47" t="s">
        <v>33</v>
      </c>
      <c r="E44" s="47" t="s">
        <v>33</v>
      </c>
      <c r="F44" s="47">
        <v>0.25</v>
      </c>
      <c r="G44" s="47">
        <v>0.75</v>
      </c>
      <c r="H44" s="29"/>
      <c r="I44" s="29"/>
      <c r="J44" s="32"/>
      <c r="K44" s="50"/>
      <c r="L44" s="50"/>
      <c r="M44" s="50"/>
      <c r="N44" s="50"/>
      <c r="O44" s="50"/>
    </row>
    <row r="45" ht="6.0" hidden="1" customHeight="1">
      <c r="A45" s="27"/>
      <c r="B45" s="43" t="s">
        <v>30</v>
      </c>
      <c r="C45" s="37"/>
      <c r="D45" s="47" t="s">
        <v>33</v>
      </c>
      <c r="E45" s="47" t="s">
        <v>33</v>
      </c>
      <c r="F45" s="53">
        <f t="shared" ref="F45:G45" si="15">F44*F43</f>
        <v>1.5</v>
      </c>
      <c r="G45" s="53">
        <f t="shared" si="15"/>
        <v>15</v>
      </c>
      <c r="H45" s="37"/>
      <c r="I45" s="37"/>
      <c r="J45" s="39"/>
      <c r="K45" s="50"/>
      <c r="L45" s="50"/>
      <c r="M45" s="50"/>
      <c r="N45" s="50"/>
      <c r="O45" s="50"/>
    </row>
    <row r="46" ht="6.0" hidden="1" customHeight="1">
      <c r="A46" s="27"/>
      <c r="B46" s="58" t="s">
        <v>114</v>
      </c>
      <c r="C46" s="60">
        <v>400.0</v>
      </c>
      <c r="D46" s="62" t="s">
        <v>33</v>
      </c>
      <c r="E46" s="62" t="s">
        <v>33</v>
      </c>
      <c r="F46" s="62">
        <v>12.0</v>
      </c>
      <c r="G46" s="62">
        <v>40.0</v>
      </c>
      <c r="H46" s="60">
        <f>F46</f>
        <v>12</v>
      </c>
      <c r="I46" s="66">
        <f>SUM(E48:G48)</f>
        <v>33</v>
      </c>
      <c r="J46" s="69">
        <f>G46</f>
        <v>40</v>
      </c>
      <c r="K46" s="50"/>
      <c r="L46" s="50"/>
      <c r="M46" s="50"/>
      <c r="N46" s="50"/>
      <c r="O46" s="50"/>
    </row>
    <row r="47" ht="6.0" hidden="1" customHeight="1">
      <c r="A47" s="27"/>
      <c r="B47" s="58" t="s">
        <v>28</v>
      </c>
      <c r="C47" s="29"/>
      <c r="D47" s="62" t="s">
        <v>33</v>
      </c>
      <c r="E47" s="62" t="s">
        <v>33</v>
      </c>
      <c r="F47" s="62">
        <v>0.25</v>
      </c>
      <c r="G47" s="62">
        <v>0.75</v>
      </c>
      <c r="H47" s="29"/>
      <c r="I47" s="29"/>
      <c r="J47" s="32"/>
      <c r="K47" s="50"/>
      <c r="L47" s="50"/>
      <c r="M47" s="50"/>
      <c r="N47" s="50"/>
      <c r="O47" s="50"/>
    </row>
    <row r="48" ht="6.0" hidden="1" customHeight="1">
      <c r="A48" s="27"/>
      <c r="B48" s="58" t="s">
        <v>30</v>
      </c>
      <c r="C48" s="37"/>
      <c r="D48" s="62" t="s">
        <v>33</v>
      </c>
      <c r="E48" s="62" t="s">
        <v>33</v>
      </c>
      <c r="F48" s="77">
        <f t="shared" ref="F48:G48" si="16">F47*F46</f>
        <v>3</v>
      </c>
      <c r="G48" s="77">
        <f t="shared" si="16"/>
        <v>30</v>
      </c>
      <c r="H48" s="37"/>
      <c r="I48" s="37"/>
      <c r="J48" s="39"/>
      <c r="K48" s="50"/>
      <c r="L48" s="50"/>
      <c r="M48" s="50"/>
      <c r="N48" s="50"/>
      <c r="O48" s="50"/>
    </row>
    <row r="49" ht="6.0" hidden="1" customHeight="1">
      <c r="A49" s="80" t="s">
        <v>115</v>
      </c>
      <c r="B49" s="28" t="s">
        <v>116</v>
      </c>
      <c r="C49" s="81">
        <v>150.0</v>
      </c>
      <c r="D49" s="30" t="s">
        <v>33</v>
      </c>
      <c r="E49" s="30">
        <v>0.0</v>
      </c>
      <c r="F49" s="30">
        <v>2.0</v>
      </c>
      <c r="G49" s="30">
        <v>8.0</v>
      </c>
      <c r="H49" s="81">
        <f>E49</f>
        <v>0</v>
      </c>
      <c r="I49" s="81">
        <f>SUM(E51:G51)</f>
        <v>6.4</v>
      </c>
      <c r="J49" s="83">
        <f>G49</f>
        <v>8</v>
      </c>
      <c r="K49" s="50"/>
      <c r="L49" s="50"/>
      <c r="M49" s="50"/>
      <c r="N49" s="50"/>
      <c r="O49" s="50"/>
    </row>
    <row r="50" ht="6.0" hidden="1" customHeight="1">
      <c r="A50" s="27"/>
      <c r="B50" s="28" t="s">
        <v>28</v>
      </c>
      <c r="C50" s="29"/>
      <c r="D50" s="30" t="s">
        <v>33</v>
      </c>
      <c r="E50" s="30">
        <v>0.1</v>
      </c>
      <c r="F50" s="30">
        <v>0.2</v>
      </c>
      <c r="G50" s="30">
        <v>0.75</v>
      </c>
      <c r="H50" s="29"/>
      <c r="I50" s="29"/>
      <c r="J50" s="32"/>
      <c r="K50" s="50"/>
      <c r="L50" s="50"/>
      <c r="M50" s="50"/>
      <c r="N50" s="50"/>
      <c r="O50" s="50"/>
    </row>
    <row r="51" ht="6.0" hidden="1" customHeight="1">
      <c r="A51" s="27"/>
      <c r="B51" s="28" t="s">
        <v>30</v>
      </c>
      <c r="C51" s="37"/>
      <c r="D51" s="30" t="s">
        <v>33</v>
      </c>
      <c r="E51" s="30">
        <f t="shared" ref="E51:G51" si="17">E49*E50</f>
        <v>0</v>
      </c>
      <c r="F51" s="30">
        <f t="shared" si="17"/>
        <v>0.4</v>
      </c>
      <c r="G51" s="30">
        <f t="shared" si="17"/>
        <v>6</v>
      </c>
      <c r="H51" s="37"/>
      <c r="I51" s="37"/>
      <c r="J51" s="39"/>
      <c r="K51" s="50"/>
      <c r="L51" s="50"/>
      <c r="M51" s="50"/>
      <c r="N51" s="50"/>
      <c r="O51" s="50"/>
    </row>
    <row r="52" ht="6.0" hidden="1" customHeight="1">
      <c r="A52" s="27"/>
      <c r="B52" s="43" t="s">
        <v>117</v>
      </c>
      <c r="C52" s="45">
        <v>300.0</v>
      </c>
      <c r="D52" s="47" t="s">
        <v>33</v>
      </c>
      <c r="E52" s="47" t="s">
        <v>33</v>
      </c>
      <c r="F52" s="47">
        <v>4.0</v>
      </c>
      <c r="G52" s="47">
        <v>16.0</v>
      </c>
      <c r="H52" s="45">
        <f>F52</f>
        <v>4</v>
      </c>
      <c r="I52" s="48">
        <f>SUM(E54:G54)</f>
        <v>13</v>
      </c>
      <c r="J52" s="49">
        <f>G52</f>
        <v>16</v>
      </c>
      <c r="K52" s="50"/>
      <c r="L52" s="50"/>
      <c r="M52" s="50"/>
      <c r="N52" s="50"/>
      <c r="O52" s="50"/>
    </row>
    <row r="53" ht="6.0" hidden="1" customHeight="1">
      <c r="A53" s="27"/>
      <c r="B53" s="43" t="s">
        <v>28</v>
      </c>
      <c r="C53" s="29"/>
      <c r="D53" s="47" t="s">
        <v>33</v>
      </c>
      <c r="E53" s="47" t="s">
        <v>33</v>
      </c>
      <c r="F53" s="47">
        <v>0.25</v>
      </c>
      <c r="G53" s="47">
        <v>0.75</v>
      </c>
      <c r="H53" s="29"/>
      <c r="I53" s="29"/>
      <c r="J53" s="32"/>
      <c r="K53" s="50"/>
      <c r="L53" s="50"/>
      <c r="M53" s="50"/>
      <c r="N53" s="50"/>
      <c r="O53" s="50"/>
    </row>
    <row r="54" ht="6.0" hidden="1" customHeight="1">
      <c r="A54" s="27"/>
      <c r="B54" s="43" t="s">
        <v>30</v>
      </c>
      <c r="C54" s="37"/>
      <c r="D54" s="47" t="s">
        <v>33</v>
      </c>
      <c r="E54" s="47" t="s">
        <v>33</v>
      </c>
      <c r="F54" s="53">
        <f t="shared" ref="F54:G54" si="18">F53*F52</f>
        <v>1</v>
      </c>
      <c r="G54" s="53">
        <f t="shared" si="18"/>
        <v>12</v>
      </c>
      <c r="H54" s="37"/>
      <c r="I54" s="37"/>
      <c r="J54" s="39"/>
      <c r="K54" s="50"/>
      <c r="L54" s="50"/>
      <c r="M54" s="50"/>
      <c r="N54" s="50"/>
      <c r="O54" s="50"/>
    </row>
    <row r="55" ht="6.0" hidden="1" customHeight="1">
      <c r="A55" s="27"/>
      <c r="B55" s="58" t="s">
        <v>118</v>
      </c>
      <c r="C55" s="60">
        <v>300.0</v>
      </c>
      <c r="D55" s="62" t="s">
        <v>33</v>
      </c>
      <c r="E55" s="62" t="s">
        <v>33</v>
      </c>
      <c r="F55" s="62">
        <v>8.0</v>
      </c>
      <c r="G55" s="62">
        <v>32.0</v>
      </c>
      <c r="H55" s="60">
        <f>F55</f>
        <v>8</v>
      </c>
      <c r="I55" s="66">
        <f>SUM(E57:G57)</f>
        <v>26</v>
      </c>
      <c r="J55" s="69">
        <f>G55</f>
        <v>32</v>
      </c>
      <c r="K55" s="50"/>
      <c r="L55" s="50"/>
      <c r="M55" s="50"/>
      <c r="N55" s="50"/>
      <c r="O55" s="50"/>
    </row>
    <row r="56" ht="6.0" hidden="1" customHeight="1">
      <c r="A56" s="27"/>
      <c r="B56" s="58" t="s">
        <v>28</v>
      </c>
      <c r="C56" s="29"/>
      <c r="D56" s="62" t="s">
        <v>33</v>
      </c>
      <c r="E56" s="62" t="s">
        <v>33</v>
      </c>
      <c r="F56" s="62">
        <v>0.25</v>
      </c>
      <c r="G56" s="62">
        <v>0.75</v>
      </c>
      <c r="H56" s="29"/>
      <c r="I56" s="29"/>
      <c r="J56" s="32"/>
      <c r="K56" s="50"/>
      <c r="L56" s="50"/>
      <c r="M56" s="50"/>
      <c r="N56" s="50"/>
      <c r="O56" s="50"/>
    </row>
    <row r="57" ht="6.0" hidden="1" customHeight="1">
      <c r="A57" s="126"/>
      <c r="B57" s="127" t="s">
        <v>30</v>
      </c>
      <c r="C57" s="128"/>
      <c r="D57" s="129" t="s">
        <v>33</v>
      </c>
      <c r="E57" s="129" t="s">
        <v>33</v>
      </c>
      <c r="F57" s="130">
        <f t="shared" ref="F57:G57" si="19">F56*F55</f>
        <v>2</v>
      </c>
      <c r="G57" s="130">
        <f t="shared" si="19"/>
        <v>24</v>
      </c>
      <c r="H57" s="128"/>
      <c r="I57" s="128"/>
      <c r="J57" s="131"/>
      <c r="K57" s="50"/>
      <c r="L57" s="50"/>
      <c r="M57" s="50"/>
      <c r="N57" s="50"/>
      <c r="O57" s="50"/>
    </row>
    <row r="58" ht="6.0" hidden="1" customHeight="1">
      <c r="A58" s="3" t="s">
        <v>119</v>
      </c>
      <c r="B58" s="132" t="s">
        <v>57</v>
      </c>
      <c r="C58" s="132" t="s">
        <v>58</v>
      </c>
      <c r="D58" s="132" t="s">
        <v>63</v>
      </c>
      <c r="E58" s="132" t="s">
        <v>59</v>
      </c>
      <c r="F58" s="132" t="s">
        <v>61</v>
      </c>
      <c r="G58" s="132">
        <v>0.45</v>
      </c>
      <c r="H58" s="132" t="s">
        <v>64</v>
      </c>
      <c r="I58" s="132" t="s">
        <v>65</v>
      </c>
      <c r="J58" s="133" t="s">
        <v>66</v>
      </c>
      <c r="K58" s="133" t="s">
        <v>22</v>
      </c>
      <c r="L58" s="133" t="s">
        <v>67</v>
      </c>
      <c r="M58" s="133" t="s">
        <v>68</v>
      </c>
      <c r="N58" s="134"/>
      <c r="O58" s="135"/>
      <c r="P58" s="135"/>
      <c r="Q58" s="135"/>
      <c r="R58" s="135"/>
      <c r="S58" s="135"/>
      <c r="T58" s="135"/>
    </row>
    <row r="59" ht="6.0" hidden="1" customHeight="1">
      <c r="A59" s="119" t="s">
        <v>120</v>
      </c>
      <c r="B59" s="119">
        <v>3.0</v>
      </c>
      <c r="C59" s="119">
        <v>10.0</v>
      </c>
      <c r="D59" s="119">
        <v>10.0</v>
      </c>
      <c r="E59" s="119">
        <v>10.0</v>
      </c>
      <c r="F59" s="119">
        <v>11.0</v>
      </c>
      <c r="G59" s="119">
        <v>10.0</v>
      </c>
      <c r="H59" s="119">
        <v>10.0</v>
      </c>
      <c r="I59" s="119">
        <v>11.0</v>
      </c>
      <c r="J59" s="136">
        <v>3.0</v>
      </c>
      <c r="K59" s="136">
        <v>10.0</v>
      </c>
      <c r="L59" s="136">
        <v>10.0</v>
      </c>
      <c r="M59" s="136">
        <v>10.0</v>
      </c>
      <c r="N59" s="136"/>
      <c r="O59" s="137"/>
      <c r="P59" s="137"/>
      <c r="Q59" s="137"/>
      <c r="R59" s="137"/>
      <c r="S59" s="137"/>
      <c r="T59" s="137"/>
    </row>
    <row r="60" ht="6.0" hidden="1" customHeight="1">
      <c r="A60" s="119" t="s">
        <v>121</v>
      </c>
      <c r="B60" s="119">
        <v>6.0</v>
      </c>
      <c r="C60" s="119">
        <v>20.0</v>
      </c>
      <c r="D60" s="119">
        <v>20.0</v>
      </c>
      <c r="E60" s="119">
        <v>20.0</v>
      </c>
      <c r="F60" s="119">
        <v>22.0</v>
      </c>
      <c r="G60" s="119">
        <v>20.0</v>
      </c>
      <c r="H60" s="119">
        <v>20.0</v>
      </c>
      <c r="I60" s="119">
        <v>22.0</v>
      </c>
      <c r="J60" s="136">
        <v>6.0</v>
      </c>
      <c r="K60" s="136">
        <v>20.0</v>
      </c>
      <c r="L60" s="136">
        <v>20.0</v>
      </c>
      <c r="M60" s="136">
        <v>20.0</v>
      </c>
      <c r="N60" s="133"/>
      <c r="O60" s="138"/>
      <c r="P60" s="138"/>
      <c r="Q60" s="138"/>
      <c r="R60" s="138"/>
      <c r="S60" s="138"/>
      <c r="T60" s="138"/>
    </row>
    <row r="61" ht="6.0" hidden="1" customHeight="1">
      <c r="A61" s="119" t="s">
        <v>122</v>
      </c>
      <c r="B61" s="119">
        <v>6.0</v>
      </c>
      <c r="C61" s="119">
        <v>20.0</v>
      </c>
      <c r="D61" s="119">
        <v>20.0</v>
      </c>
      <c r="E61" s="119">
        <v>20.0</v>
      </c>
      <c r="F61" s="119">
        <v>22.0</v>
      </c>
      <c r="G61" s="119">
        <v>20.0</v>
      </c>
      <c r="H61" s="119">
        <v>20.0</v>
      </c>
      <c r="I61" s="119">
        <v>22.0</v>
      </c>
      <c r="J61" s="136">
        <v>6.0</v>
      </c>
      <c r="K61" s="136">
        <v>20.0</v>
      </c>
      <c r="L61" s="136">
        <v>20.0</v>
      </c>
      <c r="M61" s="136">
        <v>20.0</v>
      </c>
      <c r="N61" s="136"/>
      <c r="O61" s="139"/>
      <c r="P61" s="139"/>
      <c r="Q61" s="139"/>
      <c r="R61" s="139"/>
      <c r="S61" s="139"/>
      <c r="T61" s="139"/>
    </row>
    <row r="62" ht="18.75" hidden="1" customHeight="1">
      <c r="A62" s="119" t="s">
        <v>123</v>
      </c>
      <c r="B62" s="119">
        <v>12.0</v>
      </c>
      <c r="C62" s="119">
        <v>4.0</v>
      </c>
      <c r="D62" s="119">
        <v>6.0</v>
      </c>
      <c r="E62" s="119">
        <v>4.0</v>
      </c>
      <c r="F62" s="119">
        <v>6.0</v>
      </c>
      <c r="G62" s="119">
        <v>4.0</v>
      </c>
      <c r="H62" s="119">
        <v>6.0</v>
      </c>
      <c r="I62" s="119">
        <v>6.0</v>
      </c>
      <c r="J62" s="136">
        <v>12.0</v>
      </c>
      <c r="K62" s="136">
        <v>4.0</v>
      </c>
      <c r="L62" s="136">
        <v>6.0</v>
      </c>
      <c r="M62" s="136">
        <v>6.0</v>
      </c>
      <c r="N62" s="136"/>
      <c r="O62" s="139"/>
      <c r="P62" s="139"/>
      <c r="Q62" s="139"/>
      <c r="R62" s="139"/>
      <c r="S62" s="139"/>
      <c r="T62" s="139"/>
    </row>
    <row r="63" ht="7.5" hidden="1" customHeight="1">
      <c r="A63" s="119" t="s">
        <v>124</v>
      </c>
      <c r="B63" s="119">
        <v>24.0</v>
      </c>
      <c r="C63" s="119">
        <v>8.0</v>
      </c>
      <c r="D63" s="119">
        <v>12.0</v>
      </c>
      <c r="E63" s="119">
        <v>12.0</v>
      </c>
      <c r="F63" s="119">
        <v>12.0</v>
      </c>
      <c r="G63" s="119">
        <v>8.0</v>
      </c>
      <c r="H63" s="119">
        <v>12.0</v>
      </c>
      <c r="I63" s="119">
        <v>12.0</v>
      </c>
      <c r="J63" s="136">
        <v>24.0</v>
      </c>
      <c r="K63" s="136">
        <v>8.0</v>
      </c>
      <c r="L63" s="136">
        <v>12.0</v>
      </c>
      <c r="M63" s="136">
        <v>12.0</v>
      </c>
      <c r="N63" s="136"/>
      <c r="O63" s="139"/>
      <c r="P63" s="139"/>
      <c r="Q63" s="139"/>
      <c r="R63" s="139"/>
      <c r="S63" s="139"/>
      <c r="T63" s="139"/>
    </row>
    <row r="64" hidden="1">
      <c r="A64" s="119" t="s">
        <v>125</v>
      </c>
      <c r="B64" s="119">
        <v>24.0</v>
      </c>
      <c r="C64" s="119">
        <v>8.0</v>
      </c>
      <c r="D64" s="119">
        <v>12.0</v>
      </c>
      <c r="E64" s="119">
        <v>12.0</v>
      </c>
      <c r="F64" s="119">
        <v>12.0</v>
      </c>
      <c r="G64" s="119">
        <v>8.0</v>
      </c>
      <c r="H64" s="119">
        <v>12.0</v>
      </c>
      <c r="I64" s="119">
        <v>12.0</v>
      </c>
      <c r="J64" s="136">
        <v>24.0</v>
      </c>
      <c r="K64" s="136">
        <v>8.0</v>
      </c>
      <c r="L64" s="136">
        <v>12.0</v>
      </c>
      <c r="M64" s="136">
        <v>12.0</v>
      </c>
      <c r="N64" s="140"/>
      <c r="O64" s="141"/>
      <c r="P64" s="141"/>
      <c r="Q64" s="141"/>
      <c r="R64" s="141"/>
      <c r="S64" s="141"/>
      <c r="T64" s="141"/>
    </row>
    <row r="65" hidden="1">
      <c r="A65" s="119" t="s">
        <v>126</v>
      </c>
      <c r="B65" s="119">
        <v>9.0</v>
      </c>
      <c r="C65" s="119">
        <v>5.0</v>
      </c>
      <c r="D65" s="119">
        <v>8.0</v>
      </c>
      <c r="E65" s="119">
        <v>5.0</v>
      </c>
      <c r="F65" s="119">
        <v>8.0</v>
      </c>
      <c r="G65" s="119">
        <v>5.0</v>
      </c>
      <c r="H65" s="119">
        <v>8.0</v>
      </c>
      <c r="I65" s="119">
        <v>8.0</v>
      </c>
      <c r="J65" s="136">
        <v>9.0</v>
      </c>
      <c r="K65" s="136">
        <v>5.0</v>
      </c>
      <c r="L65" s="136">
        <v>5.0</v>
      </c>
      <c r="M65" s="136">
        <v>8.0</v>
      </c>
      <c r="N65" s="142"/>
    </row>
    <row r="66" hidden="1">
      <c r="A66" s="119" t="s">
        <v>127</v>
      </c>
      <c r="B66" s="119">
        <v>18.0</v>
      </c>
      <c r="C66" s="119">
        <v>10.0</v>
      </c>
      <c r="D66" s="119">
        <v>16.0</v>
      </c>
      <c r="E66" s="119">
        <v>10.0</v>
      </c>
      <c r="F66" s="119">
        <v>16.0</v>
      </c>
      <c r="G66" s="119">
        <v>10.0</v>
      </c>
      <c r="H66" s="119">
        <v>16.0</v>
      </c>
      <c r="I66" s="119">
        <v>16.0</v>
      </c>
      <c r="J66" s="136">
        <v>18.0</v>
      </c>
      <c r="K66" s="136">
        <v>10.0</v>
      </c>
      <c r="L66" s="136">
        <v>10.0</v>
      </c>
      <c r="M66" s="136">
        <v>16.0</v>
      </c>
      <c r="N66" s="142"/>
    </row>
    <row r="67" hidden="1">
      <c r="A67" s="119" t="s">
        <v>128</v>
      </c>
      <c r="B67" s="119">
        <v>18.0</v>
      </c>
      <c r="C67" s="119">
        <v>10.0</v>
      </c>
      <c r="D67" s="119">
        <v>16.0</v>
      </c>
      <c r="E67" s="119">
        <v>10.0</v>
      </c>
      <c r="F67" s="119">
        <v>16.0</v>
      </c>
      <c r="G67" s="119">
        <v>10.0</v>
      </c>
      <c r="H67" s="119">
        <v>16.0</v>
      </c>
      <c r="I67" s="119">
        <v>16.0</v>
      </c>
      <c r="J67" s="136">
        <v>18.0</v>
      </c>
      <c r="K67" s="136">
        <v>10.0</v>
      </c>
      <c r="L67" s="136">
        <v>10.0</v>
      </c>
      <c r="M67" s="136">
        <v>16.0</v>
      </c>
      <c r="N67" s="142"/>
    </row>
  </sheetData>
  <mergeCells count="104">
    <mergeCell ref="I27:I29"/>
    <mergeCell ref="I21:I23"/>
    <mergeCell ref="I24:I26"/>
    <mergeCell ref="J21:J23"/>
    <mergeCell ref="M16:N16"/>
    <mergeCell ref="L16:L17"/>
    <mergeCell ref="I31:I33"/>
    <mergeCell ref="J24:J26"/>
    <mergeCell ref="J27:J29"/>
    <mergeCell ref="J18:J20"/>
    <mergeCell ref="M11:N11"/>
    <mergeCell ref="M6:O6"/>
    <mergeCell ref="L11:L12"/>
    <mergeCell ref="I34:I36"/>
    <mergeCell ref="I37:I39"/>
    <mergeCell ref="J43:J45"/>
    <mergeCell ref="J40:J42"/>
    <mergeCell ref="H37:H39"/>
    <mergeCell ref="H31:H33"/>
    <mergeCell ref="H49:H51"/>
    <mergeCell ref="H52:H54"/>
    <mergeCell ref="H55:H57"/>
    <mergeCell ref="I40:I42"/>
    <mergeCell ref="I46:I48"/>
    <mergeCell ref="I43:I45"/>
    <mergeCell ref="I52:I54"/>
    <mergeCell ref="I49:I51"/>
    <mergeCell ref="I55:I57"/>
    <mergeCell ref="J31:J33"/>
    <mergeCell ref="H43:H45"/>
    <mergeCell ref="J34:J36"/>
    <mergeCell ref="H40:H42"/>
    <mergeCell ref="J37:J39"/>
    <mergeCell ref="J55:J57"/>
    <mergeCell ref="J52:J54"/>
    <mergeCell ref="A49:A57"/>
    <mergeCell ref="A31:A39"/>
    <mergeCell ref="A40:A48"/>
    <mergeCell ref="C55:C57"/>
    <mergeCell ref="C40:C42"/>
    <mergeCell ref="C37:C39"/>
    <mergeCell ref="C31:C33"/>
    <mergeCell ref="C34:C36"/>
    <mergeCell ref="C21:C23"/>
    <mergeCell ref="C24:C26"/>
    <mergeCell ref="C27:C29"/>
    <mergeCell ref="C9:C11"/>
    <mergeCell ref="A3:A11"/>
    <mergeCell ref="A1:A2"/>
    <mergeCell ref="B1:B2"/>
    <mergeCell ref="A12:A20"/>
    <mergeCell ref="C1:C2"/>
    <mergeCell ref="C18:C20"/>
    <mergeCell ref="A21:A29"/>
    <mergeCell ref="H12:H14"/>
    <mergeCell ref="I12:I14"/>
    <mergeCell ref="O16:P16"/>
    <mergeCell ref="Q16:R16"/>
    <mergeCell ref="S11:S20"/>
    <mergeCell ref="T1:T20"/>
    <mergeCell ref="I9:I11"/>
    <mergeCell ref="J9:J11"/>
    <mergeCell ref="O11:P11"/>
    <mergeCell ref="Q11:R11"/>
    <mergeCell ref="J12:J14"/>
    <mergeCell ref="C3:C5"/>
    <mergeCell ref="C15:C17"/>
    <mergeCell ref="C6:C8"/>
    <mergeCell ref="C12:C14"/>
    <mergeCell ref="J6:J8"/>
    <mergeCell ref="H9:H11"/>
    <mergeCell ref="H1:J1"/>
    <mergeCell ref="M1:O1"/>
    <mergeCell ref="P1:P2"/>
    <mergeCell ref="Q2:S2"/>
    <mergeCell ref="Q1:S1"/>
    <mergeCell ref="J3:J5"/>
    <mergeCell ref="P3:P5"/>
    <mergeCell ref="P6:S6"/>
    <mergeCell ref="I3:I5"/>
    <mergeCell ref="F1:F2"/>
    <mergeCell ref="D1:D2"/>
    <mergeCell ref="E1:E2"/>
    <mergeCell ref="G1:G2"/>
    <mergeCell ref="H3:H5"/>
    <mergeCell ref="L1:L2"/>
    <mergeCell ref="I15:I17"/>
    <mergeCell ref="I18:I20"/>
    <mergeCell ref="H18:H20"/>
    <mergeCell ref="H21:H23"/>
    <mergeCell ref="H24:H26"/>
    <mergeCell ref="H27:H29"/>
    <mergeCell ref="C49:C51"/>
    <mergeCell ref="C52:C54"/>
    <mergeCell ref="H46:H48"/>
    <mergeCell ref="J46:J48"/>
    <mergeCell ref="J49:J51"/>
    <mergeCell ref="C43:C45"/>
    <mergeCell ref="C46:C48"/>
    <mergeCell ref="J15:J17"/>
    <mergeCell ref="H15:H17"/>
    <mergeCell ref="I6:I8"/>
    <mergeCell ref="H6:H8"/>
    <mergeCell ref="H34:H36"/>
  </mergeCells>
  <dataValidations>
    <dataValidation type="list" allowBlank="1" sqref="Q2">
      <formula1>'Патроны 4-8'!$A$58:$M$58</formula1>
    </dataValidation>
  </dataValidations>
  <hyperlinks>
    <hyperlink r:id="rId1" ref="A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29"/>
    <col customWidth="1" min="2" max="2" width="6.29"/>
    <col customWidth="1" min="3" max="3" width="6.57"/>
    <col customWidth="1" min="4" max="4" width="5.0"/>
    <col customWidth="1" min="5" max="5" width="5.71"/>
    <col customWidth="1" min="6" max="6" width="5.14"/>
    <col customWidth="1" min="7" max="7" width="5.29"/>
    <col customWidth="1" min="8" max="9" width="6.71"/>
    <col customWidth="1" min="10" max="10" width="6.86"/>
    <col customWidth="1" min="11" max="11" width="6.57"/>
    <col customWidth="1" min="12" max="12" width="5.86"/>
    <col customWidth="1" min="13" max="13" width="5.14"/>
    <col customWidth="1" min="14" max="14" width="6.43"/>
    <col customWidth="1" min="15" max="15" width="6.86"/>
    <col customWidth="1" min="16" max="16" width="5.57"/>
    <col customWidth="1" min="17" max="17" width="5.71"/>
    <col customWidth="1" min="18" max="18" width="5.0"/>
    <col customWidth="1" min="19" max="19" width="5.14"/>
    <col customWidth="1" min="20" max="20" width="5.86"/>
    <col customWidth="1" min="21" max="21" width="7.14"/>
    <col customWidth="1" min="22" max="23" width="5.86"/>
    <col customWidth="1" min="24" max="24" width="3.0"/>
    <col customWidth="1" min="25" max="25" width="3.29"/>
    <col customWidth="1" min="26" max="26" width="3.0"/>
    <col customWidth="1" min="27" max="27" width="3.43"/>
    <col customWidth="1" min="28" max="28" width="3.86"/>
    <col customWidth="1" min="29" max="29" width="4.14"/>
    <col customWidth="1" min="30" max="30" width="3.43"/>
    <col customWidth="1" min="31" max="31" width="3.86"/>
    <col customWidth="1" min="32" max="32" width="3.43"/>
    <col customWidth="1" min="33" max="33" width="3.29"/>
    <col customWidth="1" min="34" max="34" width="3.71"/>
    <col customWidth="1" min="35" max="35" width="3.43"/>
    <col customWidth="1" min="36" max="36" width="3.29"/>
    <col customWidth="1" min="37" max="37" width="3.86"/>
  </cols>
  <sheetData>
    <row r="1" ht="9.0" customHeight="1">
      <c r="A1" s="1"/>
      <c r="B1" s="4" t="s">
        <v>3</v>
      </c>
      <c r="C1" s="6"/>
      <c r="D1" s="7"/>
      <c r="E1" s="4" t="s">
        <v>7</v>
      </c>
      <c r="F1" s="6"/>
      <c r="G1" s="6"/>
      <c r="H1" s="6"/>
      <c r="I1" s="6"/>
      <c r="J1" s="6"/>
      <c r="K1" s="7"/>
      <c r="L1" s="4" t="s">
        <v>11</v>
      </c>
      <c r="M1" s="7"/>
      <c r="N1" s="4" t="s">
        <v>16</v>
      </c>
      <c r="O1" s="6"/>
      <c r="P1" s="4" t="s">
        <v>19</v>
      </c>
      <c r="Q1" s="7"/>
      <c r="R1" s="4" t="s">
        <v>20</v>
      </c>
      <c r="S1" s="7"/>
      <c r="T1" s="4" t="s">
        <v>21</v>
      </c>
      <c r="U1" s="7"/>
      <c r="V1" s="4" t="s">
        <v>23</v>
      </c>
      <c r="W1" s="7"/>
      <c r="X1" s="11"/>
      <c r="Y1" s="11"/>
    </row>
    <row r="2" ht="3.0" customHeight="1">
      <c r="B2" s="13" t="s">
        <v>15</v>
      </c>
      <c r="C2" s="15" t="s">
        <v>17</v>
      </c>
      <c r="D2" s="17" t="s">
        <v>18</v>
      </c>
      <c r="E2" s="13" t="s">
        <v>12</v>
      </c>
      <c r="F2" s="15" t="s">
        <v>13</v>
      </c>
      <c r="G2" s="19" t="s">
        <v>14</v>
      </c>
      <c r="H2" s="20" t="s">
        <v>12</v>
      </c>
      <c r="I2" s="15" t="s">
        <v>13</v>
      </c>
      <c r="J2" s="15" t="s">
        <v>14</v>
      </c>
      <c r="K2" s="19" t="s">
        <v>26</v>
      </c>
      <c r="L2" s="13" t="s">
        <v>12</v>
      </c>
      <c r="M2" s="19" t="s">
        <v>13</v>
      </c>
      <c r="N2" s="20" t="s">
        <v>12</v>
      </c>
      <c r="O2" s="19" t="s">
        <v>13</v>
      </c>
      <c r="P2" s="13" t="s">
        <v>12</v>
      </c>
      <c r="Q2" s="19" t="s">
        <v>13</v>
      </c>
      <c r="R2" s="13" t="s">
        <v>12</v>
      </c>
      <c r="S2" s="19" t="s">
        <v>13</v>
      </c>
      <c r="T2" s="13" t="s">
        <v>12</v>
      </c>
      <c r="U2" s="19" t="s">
        <v>13</v>
      </c>
      <c r="V2" s="20" t="s">
        <v>12</v>
      </c>
      <c r="W2" s="19" t="s">
        <v>13</v>
      </c>
      <c r="X2" s="11"/>
      <c r="Y2" s="11"/>
    </row>
    <row r="3" ht="7.5" customHeight="1">
      <c r="A3" s="21" t="s">
        <v>27</v>
      </c>
      <c r="B3" s="22">
        <v>3.0</v>
      </c>
      <c r="C3" s="22">
        <v>12.0</v>
      </c>
      <c r="D3" s="22">
        <v>9.0</v>
      </c>
      <c r="E3" s="22">
        <v>0.05</v>
      </c>
      <c r="F3" s="22">
        <v>0.75</v>
      </c>
      <c r="G3" s="22">
        <v>0.2</v>
      </c>
      <c r="H3" s="22">
        <v>150.0</v>
      </c>
      <c r="I3" s="22">
        <v>250.0</v>
      </c>
      <c r="J3" s="22">
        <v>350.0</v>
      </c>
      <c r="K3" s="23">
        <f t="shared" ref="K3:K5" si="1">(J3*G3)+(I3*F3)+(H3*E3)</f>
        <v>265</v>
      </c>
      <c r="L3" s="23" t="str">
        <f>B3/'Сорт. 4-8'!J41*120</f>
        <v>#REF!</v>
      </c>
      <c r="M3" s="23" t="str">
        <f>B3/'Сорт. 4-8'!I41*120</f>
        <v>#REF!</v>
      </c>
      <c r="N3" s="23" t="str">
        <f>C3/'Сорт. 4-8'!J32*200</f>
        <v>#REF!</v>
      </c>
      <c r="O3" s="23" t="str">
        <f>C3/'Сорт. 4-8'!I32*200</f>
        <v>#REF!</v>
      </c>
      <c r="P3" s="23" t="str">
        <f>D3/'Сорт. 4-8'!J50*150</f>
        <v>#REF!</v>
      </c>
      <c r="Q3" s="23" t="str">
        <f>D3/'Сорт. 4-8'!I50*150</f>
        <v>#REF!</v>
      </c>
      <c r="R3" s="23" t="str">
        <f>L3/'Сорт. 4-8'!J12*5</f>
        <v>#REF!</v>
      </c>
      <c r="S3" s="23" t="str">
        <f>M3/'Сорт. 4-8'!I12*5</f>
        <v>#REF!</v>
      </c>
      <c r="T3" s="23" t="str">
        <f>N3/'Сорт. 4-8'!J3*10</f>
        <v>#REF!</v>
      </c>
      <c r="U3" s="23" t="str">
        <f>O3/'Сорт. 4-8'!I3*10</f>
        <v>#REF!</v>
      </c>
      <c r="V3" s="23" t="str">
        <f>P3/'Сорт. 4-8'!J21*10</f>
        <v>#REF!</v>
      </c>
      <c r="W3" s="31" t="str">
        <f>Q3/'Сорт. 4-8'!I21*10</f>
        <v>#REF!</v>
      </c>
      <c r="X3" s="11"/>
      <c r="Y3" s="11"/>
    </row>
    <row r="4" ht="7.5" customHeight="1">
      <c r="A4" s="33" t="s">
        <v>29</v>
      </c>
      <c r="B4" s="35">
        <v>12.0</v>
      </c>
      <c r="C4" s="35">
        <v>24.0</v>
      </c>
      <c r="D4" s="35">
        <v>18.0</v>
      </c>
      <c r="E4" s="35">
        <v>0.75</v>
      </c>
      <c r="F4" s="35">
        <v>0.2</v>
      </c>
      <c r="G4" s="35">
        <v>0.05</v>
      </c>
      <c r="H4" s="35">
        <v>500.0</v>
      </c>
      <c r="I4" s="35">
        <v>700.0</v>
      </c>
      <c r="J4" s="35">
        <v>850.0</v>
      </c>
      <c r="K4" s="36">
        <f t="shared" si="1"/>
        <v>557.5</v>
      </c>
      <c r="L4" s="36" t="str">
        <f>B4/'Сорт. 4-8'!F44*240</f>
        <v>#REF!</v>
      </c>
      <c r="M4" s="36" t="str">
        <f>B4/'Сорт. 4-8'!I44*240</f>
        <v>#REF!</v>
      </c>
      <c r="N4" s="36" t="str">
        <f>C4/'Сорт. 4-8'!J35*400</f>
        <v>#REF!</v>
      </c>
      <c r="O4" s="36" t="str">
        <f>C4/'Сорт. 4-8'!I35*400</f>
        <v>#REF!</v>
      </c>
      <c r="P4" s="36" t="str">
        <f>D4/'Сорт. 4-8'!J53*300</f>
        <v>#REF!</v>
      </c>
      <c r="Q4" s="36" t="str">
        <f>D4/'Сорт. 4-8'!I53*300</f>
        <v>#REF!</v>
      </c>
      <c r="R4" s="36" t="str">
        <f>L4/'Сорт. 4-8'!J15*10</f>
        <v>#REF!</v>
      </c>
      <c r="S4" s="36" t="str">
        <f>M4/'Сорт. 4-8'!I15*10</f>
        <v>#REF!</v>
      </c>
      <c r="T4" s="36" t="str">
        <f>N4/'Сорт. 4-8'!J6*40</f>
        <v>#REF!</v>
      </c>
      <c r="U4" s="36" t="str">
        <f>O4/'Сорт. 4-8'!I6*40</f>
        <v>#REF!</v>
      </c>
      <c r="V4" s="36" t="str">
        <f>P4/'Сорт. 4-8'!J24*40</f>
        <v>#REF!</v>
      </c>
      <c r="W4" s="41" t="str">
        <f>Q4/'Сорт. 4-8'!I24*40</f>
        <v>#REF!</v>
      </c>
      <c r="X4" s="11"/>
      <c r="Y4" s="11"/>
    </row>
    <row r="5" ht="9.0" customHeight="1">
      <c r="A5" s="42" t="s">
        <v>31</v>
      </c>
      <c r="B5" s="44">
        <v>6.0</v>
      </c>
      <c r="C5" s="44">
        <v>24.0</v>
      </c>
      <c r="D5" s="44">
        <v>18.0</v>
      </c>
      <c r="E5" s="44">
        <v>0.75</v>
      </c>
      <c r="F5" s="44">
        <v>0.2</v>
      </c>
      <c r="G5" s="44">
        <v>0.05</v>
      </c>
      <c r="H5" s="44">
        <v>1000.0</v>
      </c>
      <c r="I5" s="44">
        <v>1400.0</v>
      </c>
      <c r="J5" s="44">
        <v>1700.0</v>
      </c>
      <c r="K5" s="46">
        <f t="shared" si="1"/>
        <v>1115</v>
      </c>
      <c r="L5" s="46" t="str">
        <f>B5/'Сорт. 4-8'!F47*240</f>
        <v>#REF!</v>
      </c>
      <c r="M5" s="46" t="str">
        <f>B5/'Сорт. 4-8'!I47*240</f>
        <v>#REF!</v>
      </c>
      <c r="N5" s="46" t="str">
        <f>C5/'Сорт. 4-8'!J38*400</f>
        <v>#REF!</v>
      </c>
      <c r="O5" s="46" t="str">
        <f>C5/'Сорт. 4-8'!I38*400</f>
        <v>#REF!</v>
      </c>
      <c r="P5" s="46" t="str">
        <f>D5/'Сорт. 4-8'!J56*300</f>
        <v>#REF!</v>
      </c>
      <c r="Q5" s="46" t="str">
        <f>D5/'Сорт. 4-8'!I56*300</f>
        <v>#REF!</v>
      </c>
      <c r="R5" s="46" t="str">
        <f>L5/'Сорт. 4-8'!J18*10</f>
        <v>#REF!</v>
      </c>
      <c r="S5" s="46" t="str">
        <f>M5/'Сорт. 4-8'!I18*10</f>
        <v>#REF!</v>
      </c>
      <c r="T5" s="46" t="str">
        <f>N5/'Сорт. 4-8'!J9*40</f>
        <v>#REF!</v>
      </c>
      <c r="U5" s="46" t="str">
        <f>O5/'Сорт. 4-8'!I9*40</f>
        <v>#REF!</v>
      </c>
      <c r="V5" s="46" t="str">
        <f>P5/'Сорт. 4-8'!J27*40</f>
        <v>#REF!</v>
      </c>
      <c r="W5" s="51" t="str">
        <f>Q5/'Сорт. 4-8'!I27*40</f>
        <v>#REF!</v>
      </c>
      <c r="X5" s="11"/>
      <c r="Y5" s="11"/>
    </row>
    <row r="6">
      <c r="A6" s="52" t="s">
        <v>36</v>
      </c>
      <c r="B6" s="54" t="s">
        <v>37</v>
      </c>
      <c r="C6" s="55"/>
      <c r="D6" s="57" t="s">
        <v>38</v>
      </c>
      <c r="E6" s="55"/>
      <c r="F6" s="57" t="s">
        <v>40</v>
      </c>
      <c r="G6" s="55"/>
      <c r="H6" s="59" t="s">
        <v>41</v>
      </c>
      <c r="I6" s="55"/>
      <c r="J6" s="59" t="s">
        <v>42</v>
      </c>
      <c r="K6" s="55"/>
      <c r="L6" s="61" t="s">
        <v>43</v>
      </c>
      <c r="M6" s="55"/>
      <c r="N6" s="61" t="s">
        <v>44</v>
      </c>
      <c r="O6" s="63"/>
      <c r="P6" s="64" t="s">
        <v>45</v>
      </c>
      <c r="T6" s="64"/>
      <c r="U6" s="65"/>
      <c r="V6" s="65"/>
      <c r="W6" s="65"/>
      <c r="X6" s="67"/>
      <c r="Y6" s="67"/>
    </row>
    <row r="7">
      <c r="A7" s="68" t="s">
        <v>46</v>
      </c>
      <c r="B7" s="70">
        <v>557.0</v>
      </c>
      <c r="C7" s="72"/>
      <c r="D7" s="74" t="str">
        <f>B7/K3*M3</f>
        <v>#REF!</v>
      </c>
      <c r="E7" s="76"/>
      <c r="F7" s="74" t="str">
        <f>B7/K3*S3</f>
        <v>#REF!</v>
      </c>
      <c r="G7" s="76"/>
      <c r="H7" s="78" t="str">
        <f>B7/K4*M4</f>
        <v>#REF!</v>
      </c>
      <c r="I7" s="76"/>
      <c r="J7" s="78" t="str">
        <f>B7/K4*S4</f>
        <v>#REF!</v>
      </c>
      <c r="K7" s="76"/>
      <c r="L7" s="82" t="str">
        <f>B7/K5*M5</f>
        <v>#REF!</v>
      </c>
      <c r="M7" s="76"/>
      <c r="N7" s="82" t="str">
        <f>B7/K5*S5</f>
        <v>#REF!</v>
      </c>
      <c r="O7" s="84"/>
      <c r="T7" s="64"/>
      <c r="U7" s="65"/>
      <c r="V7" s="65"/>
      <c r="W7" s="65"/>
      <c r="X7" s="67"/>
      <c r="Y7" s="67"/>
    </row>
    <row r="8">
      <c r="A8" s="68" t="s">
        <v>53</v>
      </c>
      <c r="B8" s="85"/>
      <c r="C8" s="86"/>
      <c r="D8" s="74" t="str">
        <f>B7/K3*O3</f>
        <v>#REF!</v>
      </c>
      <c r="E8" s="76"/>
      <c r="F8" s="74" t="str">
        <f>B7/K3*U3</f>
        <v>#REF!</v>
      </c>
      <c r="G8" s="76"/>
      <c r="H8" s="87" t="str">
        <f>B7/K4*O4</f>
        <v>#REF!</v>
      </c>
      <c r="I8" s="76"/>
      <c r="J8" s="78" t="str">
        <f>B7/K4*U4</f>
        <v>#REF!</v>
      </c>
      <c r="K8" s="76"/>
      <c r="L8" s="82" t="str">
        <f>B7/K5*O5</f>
        <v>#REF!</v>
      </c>
      <c r="M8" s="76"/>
      <c r="N8" s="82" t="str">
        <f>B7/K5*U5</f>
        <v>#REF!</v>
      </c>
      <c r="O8" s="84"/>
      <c r="T8" s="64"/>
      <c r="U8" s="65"/>
      <c r="V8" s="65"/>
      <c r="W8" s="65"/>
      <c r="X8" s="67"/>
      <c r="Y8" s="67"/>
    </row>
    <row r="9">
      <c r="A9" s="88" t="s">
        <v>55</v>
      </c>
      <c r="B9" s="89"/>
      <c r="C9" s="90"/>
      <c r="D9" s="91" t="str">
        <f>B7/K3*Q3</f>
        <v>#REF!</v>
      </c>
      <c r="E9" s="92"/>
      <c r="F9" s="93" t="str">
        <f>B7/K3*W3</f>
        <v>#REF!</v>
      </c>
      <c r="G9" s="92"/>
      <c r="H9" s="94" t="str">
        <f>B7/K4*Q4</f>
        <v>#REF!</v>
      </c>
      <c r="I9" s="92"/>
      <c r="J9" s="95" t="str">
        <f>B7/K4*W4</f>
        <v>#REF!</v>
      </c>
      <c r="K9" s="92"/>
      <c r="L9" s="96" t="str">
        <f>B7/K5*Q5</f>
        <v>#REF!</v>
      </c>
      <c r="M9" s="92"/>
      <c r="N9" s="96" t="str">
        <f>B7/K5*W5</f>
        <v>#REF!</v>
      </c>
      <c r="O9" s="97"/>
      <c r="T9" s="64"/>
      <c r="U9" s="65"/>
      <c r="V9" s="65"/>
      <c r="W9" s="65"/>
      <c r="X9" s="67"/>
      <c r="Y9" s="67"/>
    </row>
    <row r="10">
      <c r="A10" s="98"/>
      <c r="B10" s="54" t="s">
        <v>57</v>
      </c>
      <c r="C10" s="99"/>
      <c r="D10" s="55"/>
      <c r="E10" s="54" t="s">
        <v>58</v>
      </c>
      <c r="F10" s="99"/>
      <c r="G10" s="55"/>
      <c r="H10" s="54" t="s">
        <v>59</v>
      </c>
      <c r="I10" s="99"/>
      <c r="J10" s="55"/>
      <c r="K10" s="54" t="s">
        <v>61</v>
      </c>
      <c r="L10" s="99"/>
      <c r="M10" s="55"/>
      <c r="N10" s="54" t="s">
        <v>63</v>
      </c>
      <c r="O10" s="99"/>
      <c r="P10" s="55"/>
      <c r="Q10" s="54">
        <v>0.45</v>
      </c>
      <c r="R10" s="99"/>
      <c r="S10" s="55"/>
      <c r="T10" s="54" t="s">
        <v>64</v>
      </c>
      <c r="U10" s="99"/>
      <c r="V10" s="55"/>
      <c r="W10" s="54" t="s">
        <v>65</v>
      </c>
      <c r="X10" s="99"/>
      <c r="Y10" s="63"/>
      <c r="Z10" s="100" t="s">
        <v>66</v>
      </c>
      <c r="AA10" s="99"/>
      <c r="AB10" s="55"/>
      <c r="AC10" s="100" t="s">
        <v>22</v>
      </c>
      <c r="AD10" s="99"/>
      <c r="AE10" s="55"/>
      <c r="AF10" s="100" t="s">
        <v>67</v>
      </c>
      <c r="AG10" s="99"/>
      <c r="AH10" s="55"/>
      <c r="AI10" s="100" t="s">
        <v>68</v>
      </c>
      <c r="AJ10" s="99"/>
      <c r="AK10" s="63"/>
    </row>
    <row r="11">
      <c r="A11" s="101" t="s">
        <v>27</v>
      </c>
      <c r="B11" s="102">
        <v>3.0</v>
      </c>
      <c r="C11" s="102">
        <v>12.0</v>
      </c>
      <c r="D11" s="102">
        <v>9.0</v>
      </c>
      <c r="E11" s="102">
        <v>10.0</v>
      </c>
      <c r="F11" s="102">
        <v>4.0</v>
      </c>
      <c r="G11" s="102">
        <v>5.0</v>
      </c>
      <c r="H11" s="102">
        <v>10.0</v>
      </c>
      <c r="I11" s="102">
        <v>4.0</v>
      </c>
      <c r="J11" s="102">
        <v>5.0</v>
      </c>
      <c r="K11" s="102">
        <v>11.0</v>
      </c>
      <c r="L11" s="102">
        <v>6.0</v>
      </c>
      <c r="M11" s="102">
        <v>8.0</v>
      </c>
      <c r="N11" s="102">
        <v>10.0</v>
      </c>
      <c r="O11" s="102">
        <v>6.0</v>
      </c>
      <c r="P11" s="102">
        <v>8.0</v>
      </c>
      <c r="Q11" s="102">
        <v>10.0</v>
      </c>
      <c r="R11" s="102">
        <v>4.0</v>
      </c>
      <c r="S11" s="102">
        <v>5.0</v>
      </c>
      <c r="T11" s="102">
        <v>10.0</v>
      </c>
      <c r="U11" s="102">
        <v>6.0</v>
      </c>
      <c r="V11" s="102">
        <v>8.0</v>
      </c>
      <c r="W11" s="102">
        <v>11.0</v>
      </c>
      <c r="X11" s="102">
        <v>6.0</v>
      </c>
      <c r="Y11" s="103">
        <v>8.0</v>
      </c>
      <c r="Z11" s="102">
        <v>3.0</v>
      </c>
      <c r="AA11" s="102">
        <v>12.0</v>
      </c>
      <c r="AB11" s="102">
        <v>9.0</v>
      </c>
      <c r="AC11" s="102">
        <v>10.0</v>
      </c>
      <c r="AD11" s="102">
        <v>4.0</v>
      </c>
      <c r="AE11" s="102">
        <v>5.0</v>
      </c>
      <c r="AF11" s="102">
        <v>10.0</v>
      </c>
      <c r="AG11" s="102">
        <v>6.0</v>
      </c>
      <c r="AH11" s="102">
        <v>5.0</v>
      </c>
      <c r="AI11" s="102">
        <v>10.0</v>
      </c>
      <c r="AJ11" s="102">
        <v>6.0</v>
      </c>
      <c r="AK11" s="103">
        <v>8.0</v>
      </c>
    </row>
    <row r="12">
      <c r="A12" s="104" t="s">
        <v>29</v>
      </c>
      <c r="B12" s="105">
        <v>6.0</v>
      </c>
      <c r="C12" s="105">
        <v>24.0</v>
      </c>
      <c r="D12" s="105">
        <v>18.0</v>
      </c>
      <c r="E12" s="105">
        <v>20.0</v>
      </c>
      <c r="F12" s="105">
        <v>8.0</v>
      </c>
      <c r="G12" s="105">
        <v>10.0</v>
      </c>
      <c r="H12" s="105">
        <v>20.0</v>
      </c>
      <c r="I12" s="105">
        <v>12.0</v>
      </c>
      <c r="J12" s="105">
        <v>10.0</v>
      </c>
      <c r="K12" s="105">
        <v>22.0</v>
      </c>
      <c r="L12" s="105">
        <v>12.0</v>
      </c>
      <c r="M12" s="105">
        <v>16.0</v>
      </c>
      <c r="N12" s="105">
        <v>20.0</v>
      </c>
      <c r="O12" s="105">
        <v>12.0</v>
      </c>
      <c r="P12" s="105">
        <v>16.0</v>
      </c>
      <c r="Q12" s="105">
        <v>20.0</v>
      </c>
      <c r="R12" s="105">
        <v>8.0</v>
      </c>
      <c r="S12" s="105">
        <v>10.0</v>
      </c>
      <c r="T12" s="105">
        <v>20.0</v>
      </c>
      <c r="U12" s="105">
        <v>12.0</v>
      </c>
      <c r="V12" s="105">
        <v>16.0</v>
      </c>
      <c r="W12" s="105">
        <v>22.0</v>
      </c>
      <c r="X12" s="105">
        <v>12.0</v>
      </c>
      <c r="Y12" s="106">
        <v>16.0</v>
      </c>
      <c r="Z12" s="105">
        <v>6.0</v>
      </c>
      <c r="AA12" s="105">
        <v>24.0</v>
      </c>
      <c r="AB12" s="105">
        <v>18.0</v>
      </c>
      <c r="AC12" s="105">
        <v>20.0</v>
      </c>
      <c r="AD12" s="105">
        <v>8.0</v>
      </c>
      <c r="AE12" s="105">
        <v>10.0</v>
      </c>
      <c r="AF12" s="105">
        <v>20.0</v>
      </c>
      <c r="AG12" s="105">
        <v>12.0</v>
      </c>
      <c r="AH12" s="105">
        <v>10.0</v>
      </c>
      <c r="AI12" s="105">
        <v>20.0</v>
      </c>
      <c r="AJ12" s="105">
        <v>12.0</v>
      </c>
      <c r="AK12" s="106">
        <v>16.0</v>
      </c>
    </row>
    <row r="13">
      <c r="A13" s="109" t="s">
        <v>31</v>
      </c>
      <c r="B13" s="111">
        <v>6.0</v>
      </c>
      <c r="C13" s="111">
        <v>24.0</v>
      </c>
      <c r="D13" s="111">
        <v>18.0</v>
      </c>
      <c r="E13" s="111">
        <v>20.0</v>
      </c>
      <c r="F13" s="111">
        <v>8.0</v>
      </c>
      <c r="G13" s="111">
        <v>10.0</v>
      </c>
      <c r="H13" s="111">
        <v>20.0</v>
      </c>
      <c r="I13" s="111">
        <v>12.0</v>
      </c>
      <c r="J13" s="111">
        <v>10.0</v>
      </c>
      <c r="K13" s="111">
        <v>22.0</v>
      </c>
      <c r="L13" s="111">
        <v>12.0</v>
      </c>
      <c r="M13" s="111">
        <v>16.0</v>
      </c>
      <c r="N13" s="111">
        <v>20.0</v>
      </c>
      <c r="O13" s="111">
        <v>12.0</v>
      </c>
      <c r="P13" s="113">
        <v>16.0</v>
      </c>
      <c r="Q13" s="113">
        <v>20.0</v>
      </c>
      <c r="R13" s="113">
        <v>8.0</v>
      </c>
      <c r="S13" s="113">
        <v>10.0</v>
      </c>
      <c r="T13" s="113">
        <v>20.0</v>
      </c>
      <c r="U13" s="113">
        <v>12.0</v>
      </c>
      <c r="V13" s="113">
        <v>16.0</v>
      </c>
      <c r="W13" s="113">
        <v>22.0</v>
      </c>
      <c r="X13" s="113">
        <v>12.0</v>
      </c>
      <c r="Y13" s="115">
        <v>16.0</v>
      </c>
      <c r="Z13" s="113">
        <v>6.0</v>
      </c>
      <c r="AA13" s="113">
        <v>24.0</v>
      </c>
      <c r="AB13" s="113">
        <v>18.0</v>
      </c>
      <c r="AC13" s="113">
        <v>20.0</v>
      </c>
      <c r="AD13" s="113">
        <v>8.0</v>
      </c>
      <c r="AE13" s="113">
        <v>10.0</v>
      </c>
      <c r="AF13" s="113">
        <v>20.0</v>
      </c>
      <c r="AG13" s="113">
        <v>12.0</v>
      </c>
      <c r="AH13" s="113">
        <v>10.0</v>
      </c>
      <c r="AI13" s="113">
        <v>20.0</v>
      </c>
      <c r="AJ13" s="113">
        <v>12.0</v>
      </c>
      <c r="AK13" s="115">
        <v>16.0</v>
      </c>
    </row>
    <row r="14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P14" s="117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17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17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20"/>
      <c r="L18" s="120"/>
      <c r="M18" s="120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>
      <c r="A19" s="121" t="s">
        <v>73</v>
      </c>
      <c r="O19" s="122" t="s">
        <v>74</v>
      </c>
      <c r="X19" s="67"/>
    </row>
    <row r="20">
      <c r="A20" s="121">
        <v>1.0</v>
      </c>
      <c r="B20" s="121" t="s">
        <v>75</v>
      </c>
      <c r="O20" s="123"/>
      <c r="X20" s="67"/>
    </row>
    <row r="21">
      <c r="A21" s="121"/>
      <c r="B21" s="121">
        <v>1.1</v>
      </c>
      <c r="C21" s="121" t="s">
        <v>77</v>
      </c>
      <c r="O21" s="123"/>
      <c r="X21" s="67"/>
    </row>
    <row r="22">
      <c r="A22" s="121"/>
      <c r="B22" s="121">
        <v>1.2</v>
      </c>
      <c r="C22" s="121" t="s">
        <v>78</v>
      </c>
      <c r="O22" s="123"/>
      <c r="X22" s="67"/>
    </row>
    <row r="23">
      <c r="A23" s="121"/>
      <c r="B23" s="121">
        <v>1.3</v>
      </c>
      <c r="C23" s="121" t="s">
        <v>79</v>
      </c>
      <c r="O23" s="123"/>
      <c r="X23" s="67"/>
    </row>
    <row r="24">
      <c r="A24" s="121"/>
      <c r="B24" s="121">
        <v>1.4</v>
      </c>
      <c r="C24" s="121" t="s">
        <v>80</v>
      </c>
      <c r="O24" s="123"/>
      <c r="X24" s="67"/>
    </row>
    <row r="25">
      <c r="A25" s="121"/>
      <c r="B25" s="121">
        <v>1.5</v>
      </c>
      <c r="C25" s="121" t="s">
        <v>81</v>
      </c>
      <c r="O25" s="123"/>
      <c r="X25" s="67"/>
    </row>
    <row r="26">
      <c r="A26" s="121"/>
      <c r="B26" s="121">
        <v>1.6</v>
      </c>
      <c r="C26" s="121" t="s">
        <v>82</v>
      </c>
      <c r="O26" s="123"/>
      <c r="P26" s="123"/>
      <c r="Q26" s="123"/>
      <c r="R26" s="123"/>
      <c r="S26" s="123"/>
      <c r="T26" s="123"/>
      <c r="U26" s="123"/>
      <c r="V26" s="123"/>
      <c r="W26" s="123"/>
      <c r="X26" s="67"/>
    </row>
    <row r="27">
      <c r="A27" s="121"/>
      <c r="B27" s="121">
        <v>1.7</v>
      </c>
      <c r="C27" s="121" t="s">
        <v>83</v>
      </c>
      <c r="O27" s="122" t="s">
        <v>84</v>
      </c>
      <c r="X27" s="67"/>
    </row>
    <row r="28">
      <c r="A28" s="121"/>
      <c r="B28" s="121">
        <v>1.8</v>
      </c>
      <c r="C28" s="121" t="s">
        <v>85</v>
      </c>
      <c r="O28" s="123"/>
      <c r="P28" s="123"/>
      <c r="Q28" s="123"/>
      <c r="R28" s="123"/>
      <c r="S28" s="123"/>
      <c r="T28" s="123"/>
      <c r="U28" s="123"/>
      <c r="V28" s="123"/>
      <c r="W28" s="123"/>
      <c r="X28" s="67"/>
    </row>
    <row r="29">
      <c r="A29" s="121">
        <v>2.0</v>
      </c>
      <c r="B29" s="121" t="s">
        <v>88</v>
      </c>
      <c r="O29" s="123"/>
      <c r="X29" s="67"/>
    </row>
    <row r="30">
      <c r="A30" s="121"/>
      <c r="B30" s="121">
        <v>2.1</v>
      </c>
      <c r="C30" s="121" t="s">
        <v>89</v>
      </c>
      <c r="O30" s="123"/>
      <c r="X30" s="67"/>
    </row>
    <row r="31">
      <c r="A31" s="124"/>
      <c r="B31" s="121">
        <v>2.2</v>
      </c>
      <c r="C31" s="121" t="s">
        <v>90</v>
      </c>
      <c r="O31" s="123"/>
      <c r="X31" s="67"/>
    </row>
    <row r="32">
      <c r="A32" s="124"/>
      <c r="B32" s="121">
        <v>2.3</v>
      </c>
      <c r="C32" s="121" t="s">
        <v>91</v>
      </c>
      <c r="O32" s="122" t="s">
        <v>92</v>
      </c>
      <c r="X32" s="67"/>
    </row>
    <row r="33">
      <c r="A33" s="121">
        <v>3.0</v>
      </c>
      <c r="B33" s="121" t="s">
        <v>93</v>
      </c>
      <c r="O33" s="123"/>
      <c r="X33" s="67"/>
    </row>
    <row r="34">
      <c r="A34" s="124"/>
      <c r="B34" s="121">
        <v>3.1</v>
      </c>
      <c r="C34" s="121" t="s">
        <v>94</v>
      </c>
      <c r="O34" s="122" t="s">
        <v>95</v>
      </c>
      <c r="X34" s="67"/>
    </row>
    <row r="35">
      <c r="A35" s="124"/>
      <c r="B35" s="121">
        <v>3.2</v>
      </c>
      <c r="C35" s="121" t="s">
        <v>96</v>
      </c>
      <c r="O35" s="122" t="s">
        <v>97</v>
      </c>
      <c r="X35" s="67"/>
    </row>
    <row r="36">
      <c r="A36" s="124"/>
      <c r="B36" s="121">
        <v>3.3</v>
      </c>
      <c r="C36" s="121" t="s">
        <v>98</v>
      </c>
      <c r="O36" s="121" t="s">
        <v>99</v>
      </c>
      <c r="X36" s="67"/>
    </row>
    <row r="37">
      <c r="A37" s="124"/>
      <c r="B37" s="121">
        <v>3.4</v>
      </c>
      <c r="C37" s="121" t="s">
        <v>100</v>
      </c>
      <c r="O37" s="121" t="s">
        <v>102</v>
      </c>
      <c r="X37" s="67"/>
    </row>
    <row r="38">
      <c r="A38" s="122">
        <v>4.0</v>
      </c>
      <c r="B38" s="122" t="s">
        <v>103</v>
      </c>
      <c r="O38" s="123"/>
      <c r="P38" s="123"/>
      <c r="Q38" s="123"/>
      <c r="R38" s="123"/>
      <c r="S38" s="123"/>
      <c r="T38" s="67"/>
      <c r="U38" s="67"/>
      <c r="V38" s="67"/>
      <c r="W38" s="67"/>
      <c r="X38" s="67"/>
    </row>
    <row r="39">
      <c r="A39" s="123"/>
      <c r="B39" s="122">
        <v>4.1</v>
      </c>
      <c r="C39" s="122" t="s">
        <v>104</v>
      </c>
      <c r="O39" s="122" t="s">
        <v>105</v>
      </c>
      <c r="X39" s="67"/>
    </row>
    <row r="40">
      <c r="A40" s="123"/>
      <c r="B40" s="122">
        <v>4.2</v>
      </c>
      <c r="C40" s="122" t="s">
        <v>106</v>
      </c>
      <c r="O40" s="123"/>
      <c r="P40" s="123"/>
      <c r="Q40" s="123"/>
      <c r="R40" s="123"/>
      <c r="S40" s="123"/>
      <c r="T40" s="67"/>
      <c r="U40" s="67"/>
      <c r="V40" s="67"/>
      <c r="W40" s="67"/>
      <c r="X40" s="67"/>
    </row>
    <row r="41">
      <c r="A41" s="123"/>
      <c r="B41" s="122">
        <v>4.3</v>
      </c>
      <c r="C41" s="122" t="s">
        <v>107</v>
      </c>
      <c r="O41" s="122" t="s">
        <v>108</v>
      </c>
      <c r="X41" s="67"/>
    </row>
    <row r="42">
      <c r="A42" s="122">
        <v>5.0</v>
      </c>
      <c r="B42" s="122" t="s">
        <v>109</v>
      </c>
      <c r="O42" s="123"/>
      <c r="P42" s="123"/>
      <c r="Q42" s="123"/>
      <c r="R42" s="123"/>
      <c r="S42" s="123"/>
      <c r="T42" s="67"/>
      <c r="U42" s="67"/>
      <c r="V42" s="67"/>
      <c r="W42" s="67"/>
      <c r="X42" s="67"/>
    </row>
    <row r="43">
      <c r="A43" s="67"/>
      <c r="B43" s="125">
        <v>5.1</v>
      </c>
      <c r="C43" s="125" t="s">
        <v>110</v>
      </c>
      <c r="O43" s="125" t="s">
        <v>111</v>
      </c>
      <c r="X43" s="67"/>
    </row>
    <row r="44">
      <c r="A44" s="125">
        <v>6.0</v>
      </c>
      <c r="B44" s="125" t="s">
        <v>112</v>
      </c>
      <c r="O44" s="125" t="s">
        <v>113</v>
      </c>
      <c r="X44" s="67"/>
    </row>
    <row r="4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</row>
    <row r="4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</row>
    <row r="4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</row>
    <row r="5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</row>
    <row r="5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  <row r="68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</sheetData>
  <mergeCells count="95">
    <mergeCell ref="C23:N23"/>
    <mergeCell ref="C26:N26"/>
    <mergeCell ref="C40:N40"/>
    <mergeCell ref="C41:N41"/>
    <mergeCell ref="K10:M10"/>
    <mergeCell ref="C31:N31"/>
    <mergeCell ref="B38:N38"/>
    <mergeCell ref="C24:N24"/>
    <mergeCell ref="C25:N25"/>
    <mergeCell ref="B29:N29"/>
    <mergeCell ref="C30:N30"/>
    <mergeCell ref="C27:N27"/>
    <mergeCell ref="C28:N28"/>
    <mergeCell ref="C32:N32"/>
    <mergeCell ref="B33:N33"/>
    <mergeCell ref="C34:N34"/>
    <mergeCell ref="C35:N35"/>
    <mergeCell ref="C36:N36"/>
    <mergeCell ref="C37:N37"/>
    <mergeCell ref="P1:Q1"/>
    <mergeCell ref="N1:O1"/>
    <mergeCell ref="J9:K9"/>
    <mergeCell ref="L9:M9"/>
    <mergeCell ref="W10:Y10"/>
    <mergeCell ref="AF10:AH10"/>
    <mergeCell ref="AI10:AK10"/>
    <mergeCell ref="Z10:AB10"/>
    <mergeCell ref="AC10:AE10"/>
    <mergeCell ref="F8:G8"/>
    <mergeCell ref="E10:G10"/>
    <mergeCell ref="N10:P10"/>
    <mergeCell ref="T10:V10"/>
    <mergeCell ref="Q10:S10"/>
    <mergeCell ref="D8:E8"/>
    <mergeCell ref="D9:E9"/>
    <mergeCell ref="O36:W36"/>
    <mergeCell ref="O37:W37"/>
    <mergeCell ref="O29:W29"/>
    <mergeCell ref="O30:W30"/>
    <mergeCell ref="O31:W31"/>
    <mergeCell ref="O32:W32"/>
    <mergeCell ref="O33:W33"/>
    <mergeCell ref="O27:W27"/>
    <mergeCell ref="C43:N43"/>
    <mergeCell ref="B42:N42"/>
    <mergeCell ref="O34:W34"/>
    <mergeCell ref="O35:W35"/>
    <mergeCell ref="B44:N44"/>
    <mergeCell ref="O44:W44"/>
    <mergeCell ref="C39:N39"/>
    <mergeCell ref="O39:W39"/>
    <mergeCell ref="O41:W41"/>
    <mergeCell ref="O43:W43"/>
    <mergeCell ref="A19:N19"/>
    <mergeCell ref="B20:N20"/>
    <mergeCell ref="O19:W19"/>
    <mergeCell ref="O20:W20"/>
    <mergeCell ref="C21:N21"/>
    <mergeCell ref="C22:N22"/>
    <mergeCell ref="O21:W21"/>
    <mergeCell ref="O22:W22"/>
    <mergeCell ref="O23:W23"/>
    <mergeCell ref="O24:W24"/>
    <mergeCell ref="O25:W25"/>
    <mergeCell ref="J8:K8"/>
    <mergeCell ref="H8:I8"/>
    <mergeCell ref="J7:K7"/>
    <mergeCell ref="P6:S9"/>
    <mergeCell ref="N9:O9"/>
    <mergeCell ref="L8:M8"/>
    <mergeCell ref="L7:M7"/>
    <mergeCell ref="L6:M6"/>
    <mergeCell ref="N6:O6"/>
    <mergeCell ref="H10:J10"/>
    <mergeCell ref="B10:D10"/>
    <mergeCell ref="L1:M1"/>
    <mergeCell ref="R1:S1"/>
    <mergeCell ref="H6:I6"/>
    <mergeCell ref="H7:I7"/>
    <mergeCell ref="J6:K6"/>
    <mergeCell ref="D7:E7"/>
    <mergeCell ref="D6:E6"/>
    <mergeCell ref="T1:U1"/>
    <mergeCell ref="V1:W1"/>
    <mergeCell ref="B1:D1"/>
    <mergeCell ref="E1:K1"/>
    <mergeCell ref="A1:A2"/>
    <mergeCell ref="N7:O7"/>
    <mergeCell ref="N8:O8"/>
    <mergeCell ref="H9:I9"/>
    <mergeCell ref="F9:G9"/>
    <mergeCell ref="B7:C9"/>
    <mergeCell ref="B6:C6"/>
    <mergeCell ref="F6:G6"/>
    <mergeCell ref="F7:G7"/>
  </mergeCells>
  <conditionalFormatting sqref="B3:D5">
    <cfRule type="notContainsBlanks" dxfId="0" priority="1">
      <formula>LEN(TRIM(B3))&gt;0</formula>
    </cfRule>
  </conditionalFormatting>
  <drawing r:id="rId1"/>
</worksheet>
</file>